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5521" windowWidth="12435" windowHeight="8640" activeTab="0"/>
  </bookViews>
  <sheets>
    <sheet name="Financial Business Case" sheetId="1" r:id="rId1"/>
    <sheet name="Detailed Flows" sheetId="2" r:id="rId2"/>
    <sheet name="Consolidated Results" sheetId="17128" r:id="rId3"/>
  </sheets>
  <definedNames>
    <definedName name="industry">#REF!</definedName>
    <definedName name="_xlnm.Print_Area" localSheetId="2">'Consolidated Results'!$A$1:$F$61</definedName>
    <definedName name="_xlnm.Print_Area" localSheetId="1">'Detailed Flows'!$B$1:$H$137</definedName>
    <definedName name="_xlnm.Print_Area" localSheetId="0">'Financial Business Case'!$C$3:$P$304</definedName>
  </definedNames>
  <calcPr calcId="145621"/>
</workbook>
</file>

<file path=xl/comments1.xml><?xml version="1.0" encoding="utf-8"?>
<comments xmlns="http://schemas.openxmlformats.org/spreadsheetml/2006/main">
  <authors>
    <author>ian</author>
  </authors>
  <commentList>
    <comment ref="H203" authorId="0">
      <text>
        <r>
          <rPr>
            <sz val="9"/>
            <rFont val="Tahoma"/>
            <family val="2"/>
          </rPr>
          <t>The time from the point the project is deployed until the total net benefits equal the initial investment.</t>
        </r>
      </text>
    </comment>
    <comment ref="H205" authorId="0">
      <text>
        <r>
          <rPr>
            <sz val="9"/>
            <rFont val="Tahoma"/>
            <family val="2"/>
          </rPr>
          <t>The average annual benefit over three years divided by the initial cost.  This is an annual number directly comparable to the cost of capital or other bank investments.</t>
        </r>
      </text>
    </comment>
    <comment ref="F237" authorId="0">
      <text>
        <r>
          <rPr>
            <sz val="9"/>
            <rFont val="Tahoma"/>
            <family val="2"/>
          </rPr>
          <t>Capital expenses.  Items that are depreciated.</t>
        </r>
        <r>
          <rPr>
            <sz val="9"/>
            <rFont val="Tahoma"/>
            <family val="2"/>
          </rPr>
          <t xml:space="preserve">
</t>
        </r>
      </text>
    </comment>
    <comment ref="F238" authorId="0">
      <text>
        <r>
          <rPr>
            <sz val="9"/>
            <rFont val="Tahoma"/>
            <family val="2"/>
          </rPr>
          <t>Operating expenses.  Items that are expensed in the year they occur.</t>
        </r>
      </text>
    </comment>
  </commentList>
</comments>
</file>

<file path=xl/comments2.xml><?xml version="1.0" encoding="utf-8"?>
<comments xmlns="http://schemas.openxmlformats.org/spreadsheetml/2006/main">
  <authors>
    <author>Nucleus</author>
    <author>Ian Campbell</author>
  </authors>
  <commentList>
    <comment ref="D3" authorId="0">
      <text>
        <r>
          <rPr>
            <sz val="8"/>
            <rFont val="Tahoma"/>
            <family val="2"/>
          </rPr>
          <t xml:space="preserve">This is the total effective tax rate.  If you are not sure of the tax rate, use 45% as a rough estimate.  This number is most important when you are calculating the benefit from depreciation.  </t>
        </r>
      </text>
    </comment>
    <comment ref="D4" authorId="0">
      <text>
        <r>
          <rPr>
            <sz val="8"/>
            <rFont val="Tahoma"/>
            <family val="2"/>
          </rPr>
          <t xml:space="preserve">This is the corporate discount or borrowing rate.  It's used in the NPV and IRR calculations.  If you are not sure, consider a 7% rate. </t>
        </r>
      </text>
    </comment>
    <comment ref="D5" authorId="0">
      <text>
        <r>
          <rPr>
            <sz val="8"/>
            <rFont val="Tahoma"/>
            <family val="2"/>
          </rPr>
          <t xml:space="preserve">For consistency in evaluating the viability of projects most organizations use a 5-year straight-line depreciation schedule.  </t>
        </r>
      </text>
    </comment>
    <comment ref="C12" authorId="0">
      <text>
        <r>
          <rPr>
            <b/>
            <sz val="8"/>
            <rFont val="Tahoma"/>
            <family val="2"/>
          </rPr>
          <t>Nucleus:</t>
        </r>
        <r>
          <rPr>
            <sz val="8"/>
            <rFont val="Tahoma"/>
            <family val="2"/>
          </rPr>
          <t xml:space="preserve">
Enter all software costs you expect to expense as a result of the project.  Be sure to include future costs as you increase the project rollout.</t>
        </r>
      </text>
    </comment>
    <comment ref="H21" authorId="1">
      <text>
        <r>
          <rPr>
            <sz val="8"/>
            <rFont val="Tahoma"/>
            <family val="2"/>
          </rPr>
          <t>Remaining book value at the end of the period.</t>
        </r>
        <r>
          <rPr>
            <b/>
            <sz val="8"/>
            <rFont val="Tahoma"/>
            <family val="2"/>
          </rPr>
          <t xml:space="preserve">
</t>
        </r>
        <r>
          <rPr>
            <sz val="8"/>
            <rFont val="Tahoma"/>
            <family val="2"/>
          </rPr>
          <t xml:space="preserve">
</t>
        </r>
      </text>
    </comment>
    <comment ref="H40" authorId="1">
      <text>
        <r>
          <rPr>
            <sz val="8"/>
            <rFont val="Tahoma"/>
            <family val="2"/>
          </rPr>
          <t>Remaining book value at the end of the period.</t>
        </r>
        <r>
          <rPr>
            <b/>
            <sz val="8"/>
            <rFont val="Tahoma"/>
            <family val="2"/>
          </rPr>
          <t xml:space="preserve">
</t>
        </r>
        <r>
          <rPr>
            <sz val="8"/>
            <rFont val="Tahoma"/>
            <family val="2"/>
          </rPr>
          <t xml:space="preserve">
</t>
        </r>
      </text>
    </comment>
    <comment ref="H59" authorId="1">
      <text>
        <r>
          <rPr>
            <sz val="8"/>
            <rFont val="Tahoma"/>
            <family val="2"/>
          </rPr>
          <t>Remaining book value at the end of the period.</t>
        </r>
        <r>
          <rPr>
            <b/>
            <sz val="8"/>
            <rFont val="Tahoma"/>
            <family val="2"/>
          </rPr>
          <t xml:space="preserve">
</t>
        </r>
        <r>
          <rPr>
            <sz val="8"/>
            <rFont val="Tahoma"/>
            <family val="2"/>
          </rPr>
          <t xml:space="preserve">
</t>
        </r>
      </text>
    </comment>
    <comment ref="H81" authorId="1">
      <text>
        <r>
          <rPr>
            <sz val="8"/>
            <rFont val="Tahoma"/>
            <family val="2"/>
          </rPr>
          <t>Remaining book value at the end of the period.</t>
        </r>
        <r>
          <rPr>
            <b/>
            <sz val="8"/>
            <rFont val="Tahoma"/>
            <family val="2"/>
          </rPr>
          <t xml:space="preserve">
</t>
        </r>
        <r>
          <rPr>
            <sz val="8"/>
            <rFont val="Tahoma"/>
            <family val="2"/>
          </rPr>
          <t xml:space="preserve">
</t>
        </r>
      </text>
    </comment>
    <comment ref="D114" authorId="1">
      <text>
        <r>
          <rPr>
            <sz val="8"/>
            <rFont val="Tahoma"/>
            <family val="2"/>
          </rPr>
          <t>It is very rare to achieve benefits before the deployment of the project. Pre-start benefits might include early elimination of maintenance fees in anticipation of the deployment of a new application.</t>
        </r>
        <r>
          <rPr>
            <sz val="8"/>
            <rFont val="Tahoma"/>
            <family val="2"/>
          </rPr>
          <t xml:space="preserve">
</t>
        </r>
      </text>
    </comment>
    <comment ref="D127" authorId="1">
      <text>
        <r>
          <rPr>
            <sz val="8"/>
            <rFont val="Tahoma"/>
            <family val="2"/>
          </rPr>
          <t>It is very rare to achieve benefits before the deployment of the project. Pre-start benefits might include early elimination of maintenance fees in anticipation of the deployment of a new application.</t>
        </r>
        <r>
          <rPr>
            <sz val="8"/>
            <rFont val="Tahoma"/>
            <family val="2"/>
          </rPr>
          <t xml:space="preserve">
</t>
        </r>
      </text>
    </comment>
  </commentList>
</comments>
</file>

<file path=xl/sharedStrings.xml><?xml version="1.0" encoding="utf-8"?>
<sst xmlns="http://schemas.openxmlformats.org/spreadsheetml/2006/main" count="335" uniqueCount="216">
  <si>
    <t>Year 1</t>
  </si>
  <si>
    <t>Year 2</t>
  </si>
  <si>
    <t>Year 3</t>
  </si>
  <si>
    <t>Initial</t>
  </si>
  <si>
    <t>Software</t>
  </si>
  <si>
    <t>Hardware</t>
  </si>
  <si>
    <t>Personnel</t>
  </si>
  <si>
    <t>Consulting</t>
  </si>
  <si>
    <t>Training</t>
  </si>
  <si>
    <t>Totals</t>
  </si>
  <si>
    <t>Results</t>
  </si>
  <si>
    <t>Trainer cost</t>
  </si>
  <si>
    <t>Employee time</t>
  </si>
  <si>
    <t>Other</t>
  </si>
  <si>
    <t>Airfare</t>
  </si>
  <si>
    <t>Direct</t>
  </si>
  <si>
    <t>Indirect</t>
  </si>
  <si>
    <t>Net cash flow after taxes</t>
  </si>
  <si>
    <t>Annual ROI - direct and indirect benefits</t>
  </si>
  <si>
    <t>Annual ROI - direct benefits only</t>
  </si>
  <si>
    <t>Net cash flow before taxes</t>
  </si>
  <si>
    <t>Total</t>
  </si>
  <si>
    <t>Net cash flow after taxes (direct only)</t>
  </si>
  <si>
    <t>Direct mail and Webcast</t>
  </si>
  <si>
    <t>Telemarketing</t>
  </si>
  <si>
    <t>ANNUAL BENEFITS</t>
  </si>
  <si>
    <t>DEPRECIATION SCHEDULE</t>
  </si>
  <si>
    <t>EXPENSED COSTS</t>
  </si>
  <si>
    <t>FINANCIAL ANALYSIS</t>
  </si>
  <si>
    <t>FINANCIAL ASSUMPTIONS</t>
  </si>
  <si>
    <t>Pre-start</t>
  </si>
  <si>
    <t>SOFTWARE - EXPENSED</t>
  </si>
  <si>
    <t>HARDWARE - EXPENSED</t>
  </si>
  <si>
    <t>PERSONNEL</t>
  </si>
  <si>
    <t>TRAINING</t>
  </si>
  <si>
    <t>OTHER</t>
  </si>
  <si>
    <t>DIRECT</t>
  </si>
  <si>
    <t>INDIRECT</t>
  </si>
  <si>
    <t>Benefits</t>
  </si>
  <si>
    <t>Costs</t>
  </si>
  <si>
    <t>TOTAL PERSONNEL</t>
  </si>
  <si>
    <t>TOTAL TRAINING</t>
  </si>
  <si>
    <t>TOTAL CONSULTING</t>
  </si>
  <si>
    <t>TOTAL HARDWARE - DEPRECIATED</t>
  </si>
  <si>
    <t>TOTAL HARDWARE - EXPENSED</t>
  </si>
  <si>
    <t>TOTAL SOFTWARE - DEPRECIATED</t>
  </si>
  <si>
    <t>TOTAL SOFTWARE - EXPENSED</t>
  </si>
  <si>
    <t>TOTAL - DIRECT</t>
  </si>
  <si>
    <t>Cost Calculations</t>
  </si>
  <si>
    <t>Benefit Calculations</t>
  </si>
  <si>
    <t>TOTAL - INDIRECT</t>
  </si>
  <si>
    <t>Server hardware costs</t>
  </si>
  <si>
    <t>Integration</t>
  </si>
  <si>
    <t>Future project based</t>
  </si>
  <si>
    <t>Ongoing</t>
  </si>
  <si>
    <t>Outside location costs</t>
  </si>
  <si>
    <t>Cost of capital</t>
  </si>
  <si>
    <t>Tax rate:</t>
  </si>
  <si>
    <t>Maintenance fees</t>
  </si>
  <si>
    <t>Total per period</t>
  </si>
  <si>
    <t>All government taxes</t>
  </si>
  <si>
    <t>Net Present Value (NPV)</t>
  </si>
  <si>
    <t>Payback (Years)</t>
  </si>
  <si>
    <t>Average Annual Cost of Ownership</t>
  </si>
  <si>
    <t>3-Year IRR</t>
  </si>
  <si>
    <t>Cost of capital:</t>
  </si>
  <si>
    <t>Capital purchases - Initial year</t>
  </si>
  <si>
    <t>Capital purchases - First year</t>
  </si>
  <si>
    <t>Capital purchases - Second year</t>
  </si>
  <si>
    <t>Capital purchases - Third year</t>
  </si>
  <si>
    <t>Capital purchases - from above</t>
  </si>
  <si>
    <t>Book</t>
  </si>
  <si>
    <t>Product license charges</t>
  </si>
  <si>
    <t>HARDWARE - CAPITALIZED</t>
  </si>
  <si>
    <t>SOFTWARE - CAPITALIZED</t>
  </si>
  <si>
    <t>Third-party consulting</t>
  </si>
  <si>
    <t>Deployment and upgrade consulting</t>
  </si>
  <si>
    <t>CONSULTING - EXPENSED</t>
  </si>
  <si>
    <t>CONSULTING - CAPITALIZED</t>
  </si>
  <si>
    <t>TOTAL CONSULTING - DEPRECIATED</t>
  </si>
  <si>
    <t xml:space="preserve">  Management</t>
  </si>
  <si>
    <t xml:space="preserve">  Administrators</t>
  </si>
  <si>
    <t>Project consulting and personnel</t>
  </si>
  <si>
    <t>PERSONNEL - CAPITALIZED</t>
  </si>
  <si>
    <t>TOTAL PERSONNEL - DEPRECIATED</t>
  </si>
  <si>
    <t>CAPITALIZED ASSETS</t>
  </si>
  <si>
    <t>Depreciation method:</t>
  </si>
  <si>
    <t>Capital cost - Initial year</t>
  </si>
  <si>
    <t>Capital cost - First year</t>
  </si>
  <si>
    <t>Capital cost - Second year</t>
  </si>
  <si>
    <t>Capital cost - Third year</t>
  </si>
  <si>
    <t>Payback period</t>
  </si>
  <si>
    <t xml:space="preserve">  Information technology</t>
  </si>
  <si>
    <t xml:space="preserve">  Other staff</t>
  </si>
  <si>
    <t>Product license</t>
  </si>
  <si>
    <t>What is the average fully loaded annual cost of an IT person?</t>
  </si>
  <si>
    <t>Total Costs</t>
  </si>
  <si>
    <t>Cumulative Net Benefit</t>
  </si>
  <si>
    <t>Power and cooling costs</t>
  </si>
  <si>
    <t>What is your current annual churn rate?</t>
  </si>
  <si>
    <t>How much does it cost to acquire a new customer?</t>
  </si>
  <si>
    <t>Annual benefit from reduced hardware cost:</t>
  </si>
  <si>
    <t>How many customers do you have?</t>
  </si>
  <si>
    <t>Opportunity</t>
  </si>
  <si>
    <t>Internal Staff</t>
  </si>
  <si>
    <t>Initial deployment</t>
  </si>
  <si>
    <t>Ongoing Support</t>
  </si>
  <si>
    <t>Rapid Financial Business Case</t>
  </si>
  <si>
    <t>Financial Analysis</t>
  </si>
  <si>
    <t>Payback Period</t>
  </si>
  <si>
    <t xml:space="preserve">Annual ROI </t>
  </si>
  <si>
    <t>Net Present Value</t>
  </si>
  <si>
    <t>Average Annual Net Benefit</t>
  </si>
  <si>
    <t>CAPEX</t>
  </si>
  <si>
    <t>OPEX</t>
  </si>
  <si>
    <t>Up Front</t>
  </si>
  <si>
    <t>Net Cash Flows</t>
  </si>
  <si>
    <t>Financial Results</t>
  </si>
  <si>
    <t>Total Benefits</t>
  </si>
  <si>
    <t>Types of Benefits</t>
  </si>
  <si>
    <t xml:space="preserve">Net Cash Flows   </t>
  </si>
  <si>
    <t>Internal Rate of Return (IRR)</t>
  </si>
  <si>
    <t>Cost : Benefit</t>
  </si>
  <si>
    <t>Ratio</t>
  </si>
  <si>
    <t>Related Research</t>
  </si>
  <si>
    <t>Infographic: Building the financial business case</t>
  </si>
  <si>
    <t>Maximizing the potential return on investment</t>
  </si>
  <si>
    <t>Quantifying the value of increased productivity</t>
  </si>
  <si>
    <t>Understanding the metrics: NPV versus ROI</t>
  </si>
  <si>
    <t>The strengths and weaknesses of TCO</t>
  </si>
  <si>
    <t>Business Case Development</t>
  </si>
  <si>
    <t>External Consulting and Professional Services</t>
  </si>
  <si>
    <t>NucleusResearch.com</t>
  </si>
  <si>
    <t>Indirect benefits: The invisible ROI drivers</t>
  </si>
  <si>
    <t>Standard Financial Analysis Tool</t>
  </si>
  <si>
    <t>Background</t>
  </si>
  <si>
    <t>+1-617-720-2000</t>
  </si>
  <si>
    <t>Nucleus Research Inc.</t>
  </si>
  <si>
    <t xml:space="preserve">Boston MA 02109 </t>
  </si>
  <si>
    <t>100 State Street</t>
  </si>
  <si>
    <t>Nucleus Research is a global provider of investigative, case-based technology research and advisory services that provide real-world insight into maximizing technology value. For more information, visit NucleusResearch.com.</t>
  </si>
  <si>
    <t xml:space="preserve">The software costs for a project include the initial license fees and the ongoing annual costs for a subscription license and maintenance fees.  Other costs may include operating system, support software, or other desktop upgrades and network software changes.
</t>
  </si>
  <si>
    <t>For a cloud solution, what is the annual subscription cost?</t>
  </si>
  <si>
    <t>What is the annual maintenance cost for the software?</t>
  </si>
  <si>
    <t>Hardware costs include servers purchased to support the application and any additional networking or security hardware required as part of the deployment.  Additional hardware may be needed to support networking, integration, and wireless and mobile devices.</t>
  </si>
  <si>
    <t>What is the total initial cost of hardware purchased for the project?</t>
  </si>
  <si>
    <t>What is the maintenance cost for this hardware?</t>
  </si>
  <si>
    <t>What is the average cost for power and cooling per year for these devices?</t>
  </si>
  <si>
    <t>What is the average fully loaded annual cost of a manager?</t>
  </si>
  <si>
    <t>How many total hours will internal technology staff spend on the initial deployment?</t>
  </si>
  <si>
    <t>How many technology staff will be assigned to ongoing system maintenance?</t>
  </si>
  <si>
    <t>Consulting and professional services are typically used for initial deployment, custom development, integration, and training.</t>
  </si>
  <si>
    <t>What is the total initial cost of consulting and professional services for the project?</t>
  </si>
  <si>
    <t>Increased worker productivity is the most common benefit realized from a technology investment.</t>
  </si>
  <si>
    <t>What percentage of their time can they save with the new solution?</t>
  </si>
  <si>
    <t>How many managers will use the new solution?</t>
  </si>
  <si>
    <t>What is the average annual fully loaded cost of a manager?</t>
  </si>
  <si>
    <t>How many employees will use the new solution?</t>
  </si>
  <si>
    <t>Annual benefit from increased employee productivity:</t>
  </si>
  <si>
    <t>Annual benefit from increased manager productivity:</t>
  </si>
  <si>
    <t>Annual benefit from increased technologist productivity:</t>
  </si>
  <si>
    <t>Annual benefit from reduced customer churn:</t>
  </si>
  <si>
    <t>By what percentage can you decrease this churn rate using the new solution?</t>
  </si>
  <si>
    <t>Annual benefit from reduced software cost:</t>
  </si>
  <si>
    <r>
      <t xml:space="preserve">Nucleus Research is registered with the National Association of State Boards of Accountancy.  Registration number: </t>
    </r>
    <r>
      <rPr>
        <i/>
        <sz val="10"/>
        <rFont val="Segoe UI"/>
        <family val="2"/>
      </rPr>
      <t>108024</t>
    </r>
  </si>
  <si>
    <t>What is the annual maintenance cost on hardware you plan to eliminate?</t>
  </si>
  <si>
    <t>What is your annual spend on new hardware for the solution you are eliminating?</t>
  </si>
  <si>
    <t>What is the annual maintenance cost on software you plan to eliminate?</t>
  </si>
  <si>
    <t>What is your annual spend on new software for the solution you are eliminating?</t>
  </si>
  <si>
    <t>Reduced accounting and audit costs</t>
  </si>
  <si>
    <t>Organizations using an outside firm or auditor to audit their books often find they are able to reduce audit costs when implementing technology to manage assets or automate processes.</t>
  </si>
  <si>
    <t>What is your annual audit cost?</t>
  </si>
  <si>
    <t>By what percentage can you reduce this cost?</t>
  </si>
  <si>
    <t>Annual benefit from reduced audit costs:</t>
  </si>
  <si>
    <t>Reduced inventory</t>
  </si>
  <si>
    <t>In many cases solutions such as ERP and CRM can streamline the tracking of purchase orders and link the supply process from inventory received through product shipped and billed.  Ultimately that solution can help reduce overall inventory and inventory carrying costs.</t>
  </si>
  <si>
    <t>What is your average inventory value?</t>
  </si>
  <si>
    <t>What is your cost of capital?</t>
  </si>
  <si>
    <t>By what percentage can you reduce your current inventory?</t>
  </si>
  <si>
    <t>Annual benefit from reduced inventory:</t>
  </si>
  <si>
    <t>Reduction in working capital</t>
  </si>
  <si>
    <t>Accelerating billings and reducing accounts receivable days outstanding are two ways that technology can help to reduce an organization’s overall working capital requirements.</t>
  </si>
  <si>
    <t>What is your current working capital requirements?</t>
  </si>
  <si>
    <t>By what percentage can you reduce working capital?</t>
  </si>
  <si>
    <t>Annual benefit from reduced working capital:</t>
  </si>
  <si>
    <t>Increased employee productivity</t>
  </si>
  <si>
    <t>Reduced customer churn</t>
  </si>
  <si>
    <t>Employee productivity</t>
  </si>
  <si>
    <t>Manager productivity</t>
  </si>
  <si>
    <t>Reduced hardware and software cost</t>
  </si>
  <si>
    <t>If you are purchasing the solution, what is the initial cost of software licenses?</t>
  </si>
  <si>
    <t>Increased profits</t>
  </si>
  <si>
    <t xml:space="preserve">Many companies are able to increase profits by either increasing sales or identifying areas where automation can reduce the bottom line costs.  </t>
  </si>
  <si>
    <t>What are your total annual sales?</t>
  </si>
  <si>
    <t>What is your profit margin?</t>
  </si>
  <si>
    <t>By what percentage can you increase sales using the solution?</t>
  </si>
  <si>
    <t>Annual benefit from increased profits:</t>
  </si>
  <si>
    <t>Other benefits</t>
  </si>
  <si>
    <t>Other benefits could include improved partner management, improved visibility, and reduced administrative overhead.</t>
  </si>
  <si>
    <t>Total of all other benefits:</t>
  </si>
  <si>
    <t>Other annual direct or hard benefits not included above:</t>
  </si>
  <si>
    <t>Other annual indirect or soft benefits not included above:</t>
  </si>
  <si>
    <t>How many total hours will management spend on the initial deployment?</t>
  </si>
  <si>
    <t>What is the average annual fully loaded cost of an employee?</t>
  </si>
  <si>
    <t>Increasing customer satisfaction can have a direct impact by reducing customer churn, reducing the cost to acquire new customers.</t>
  </si>
  <si>
    <t xml:space="preserve">Many new technologies replace existing solutions, providing a benefit by eliminating the cost to maintain and upgrade an outdated solution or avoiding future purchases to support that solution.  </t>
  </si>
  <si>
    <t xml:space="preserve">The personnel costs for a project include the initial time devoted to the management and deployment of the solution.  On an ongoing basis, the time devoted to managing the solution should be included in the project costs.  </t>
  </si>
  <si>
    <t xml:space="preserve">This modeling tool has been developed to evaluate the value of a technology decision. It is designed to help you build a business case and support your technology decision by assessing the actual impact the project will have to the bottom line.  Calculations such as return on investment (ROI), total cost of ownership (TCO), payback period, and net present value (NPV) are calculated and may be used to either select the best solution or negotiate better terms on a solution that may have the wrong cost structure.
</t>
  </si>
  <si>
    <t>IT productivity</t>
  </si>
  <si>
    <t>How many IT employees will use the new solution?</t>
  </si>
  <si>
    <t>What is the average annual fully loaded cost of an IT employee?</t>
  </si>
  <si>
    <t>Subscription cost</t>
  </si>
  <si>
    <t xml:space="preserve">Copyright 2012 Nucleus Research, Inc.   Nucleus Research is the leading provider of investigative technology research and is registered with the National Association of State Boards of Accountancy.  </t>
  </si>
  <si>
    <t>Page 6</t>
  </si>
  <si>
    <t>Project Name Here</t>
  </si>
  <si>
    <t xml:space="preserve">Cumulative Net Benefit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</si>
</sst>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44" formatCode="_(&quot;$&quot;* #,##0.00_);_(&quot;$&quot;* \(#,##0.00\);_(&quot;$&quot;* &quot;-&quot;??_);_(@_)"/>
    <numFmt numFmtId="43" formatCode="_(* #,##0.00_);_(* \(#,##0.00\);_(* &quot;-&quot;??_);_(@_)"/>
    <numFmt numFmtId="164" formatCode="0.0%"/>
    <numFmt numFmtId="165" formatCode="&quot;$&quot;#,##0"/>
    <numFmt numFmtId="166" formatCode="0.00_);\(0.00\)"/>
    <numFmt numFmtId="167" formatCode="0.0\ &quot;years&quot;"/>
    <numFmt numFmtId="168" formatCode="#\ &quot;hours&quot;"/>
    <numFmt numFmtId="169" formatCode="0.0\ &quot;employees&quot;"/>
    <numFmt numFmtId="170" formatCode="#&quot;-year straight-line&quot;"/>
    <numFmt numFmtId="171" formatCode="&quot;1 : &quot;#.0"/>
    <numFmt numFmtId="172" formatCode="0&quot;% Indirect&quot;"/>
    <numFmt numFmtId="173" formatCode="&quot;Direct &quot;0&quot;%&quot;"/>
    <numFmt numFmtId="174" formatCode="&quot; 1 : &quot;#.0"/>
    <numFmt numFmtId="175" formatCode="#,##0\ &quot;employees&quot;"/>
    <numFmt numFmtId="176" formatCode="#,##0\ &quot;managers&quot;"/>
    <numFmt numFmtId="177" formatCode="#,##0\ &quot;IT employees&quot;"/>
    <numFmt numFmtId="178" formatCode="#,##0\ &quot;customers&quot;"/>
    <numFmt numFmtId="179" formatCode="&quot;Annual ROI:&quot;\ 0%"/>
    <numFmt numFmtId="180" formatCode="&quot;Payback period:&quot;\ 0.0\ &quot;years&quot;"/>
  </numFmts>
  <fonts count="71">
    <font>
      <sz val="10"/>
      <name val="Arial"/>
      <family val="2"/>
    </font>
    <font>
      <b/>
      <sz val="10"/>
      <name val="Calibri"/>
      <family val="2"/>
    </font>
    <font>
      <sz val="7"/>
      <name val="Calibri"/>
      <family val="2"/>
    </font>
    <font>
      <b/>
      <sz val="8"/>
      <name val="Verdana"/>
      <family val="2"/>
    </font>
    <font>
      <sz val="8"/>
      <name val="Verdana"/>
      <family val="2"/>
    </font>
    <font>
      <i/>
      <sz val="8"/>
      <name val="Verdana"/>
      <family val="2"/>
    </font>
    <font>
      <sz val="8"/>
      <name val="Arial"/>
      <family val="2"/>
    </font>
    <font>
      <b/>
      <sz val="11"/>
      <color indexed="10"/>
      <name val="Verdana"/>
      <family val="2"/>
    </font>
    <font>
      <sz val="9"/>
      <name val="Tahoma"/>
      <family val="2"/>
    </font>
    <font>
      <sz val="10"/>
      <color indexed="9"/>
      <name val="Arial"/>
      <family val="2"/>
    </font>
    <font>
      <sz val="8"/>
      <color indexed="63"/>
      <name val="Arial"/>
      <family val="2"/>
    </font>
    <font>
      <sz val="8"/>
      <name val="Tahoma"/>
      <family val="2"/>
    </font>
    <font>
      <b/>
      <sz val="8"/>
      <name val="Arial"/>
      <family val="2"/>
    </font>
    <font>
      <sz val="10"/>
      <color indexed="9"/>
      <name val="Verdana"/>
      <family val="2"/>
    </font>
    <font>
      <b/>
      <sz val="9"/>
      <color indexed="10"/>
      <name val="Verdana"/>
      <family val="2"/>
    </font>
    <font>
      <b/>
      <sz val="11"/>
      <name val="Verdana"/>
      <family val="2"/>
    </font>
    <font>
      <sz val="10"/>
      <name val="Calibri"/>
      <family val="2"/>
    </font>
    <font>
      <b/>
      <sz val="8"/>
      <name val="Calibri"/>
      <family val="2"/>
    </font>
    <font>
      <sz val="8"/>
      <color indexed="8"/>
      <name val="Segoe UI"/>
      <family val="2"/>
    </font>
    <font>
      <sz val="9"/>
      <name val="Segoe UI"/>
      <family val="2"/>
    </font>
    <font>
      <sz val="8"/>
      <name val="Segoe UI"/>
      <family val="2"/>
    </font>
    <font>
      <b/>
      <sz val="8"/>
      <name val="Segoe UI"/>
      <family val="2"/>
    </font>
    <font>
      <sz val="10"/>
      <color indexed="9"/>
      <name val="Segoe UI"/>
      <family val="2"/>
    </font>
    <font>
      <sz val="10"/>
      <name val="Segoe UI"/>
      <family val="2"/>
    </font>
    <font>
      <b/>
      <sz val="11"/>
      <name val="Segoe UI"/>
      <family val="2"/>
    </font>
    <font>
      <b/>
      <sz val="48"/>
      <color indexed="55"/>
      <name val="Segoe UI"/>
      <family val="2"/>
    </font>
    <font>
      <b/>
      <sz val="22"/>
      <name val="Segoe UI"/>
      <family val="2"/>
    </font>
    <font>
      <sz val="8"/>
      <color indexed="63"/>
      <name val="Segoe UI"/>
      <family val="2"/>
    </font>
    <font>
      <sz val="8"/>
      <color indexed="10"/>
      <name val="Segoe UI"/>
      <family val="2"/>
    </font>
    <font>
      <sz val="8"/>
      <color indexed="9"/>
      <name val="Segoe UI"/>
      <family val="2"/>
    </font>
    <font>
      <i/>
      <sz val="8"/>
      <color indexed="10"/>
      <name val="Segoe UI"/>
      <family val="2"/>
    </font>
    <font>
      <u val="single"/>
      <sz val="8"/>
      <name val="Segoe UI"/>
      <family val="2"/>
    </font>
    <font>
      <i/>
      <sz val="8"/>
      <name val="Segoe UI"/>
      <family val="2"/>
    </font>
    <font>
      <b/>
      <sz val="11"/>
      <color indexed="10"/>
      <name val="Segoe UI"/>
      <family val="2"/>
    </font>
    <font>
      <sz val="8"/>
      <color indexed="47"/>
      <name val="Segoe UI"/>
      <family val="2"/>
    </font>
    <font>
      <b/>
      <sz val="10"/>
      <name val="Segoe UI"/>
      <family val="2"/>
    </font>
    <font>
      <sz val="6"/>
      <name val="Segoe UI"/>
      <family val="2"/>
    </font>
    <font>
      <sz val="9"/>
      <name val="Arial"/>
      <family val="2"/>
    </font>
    <font>
      <i/>
      <sz val="16"/>
      <name val="Segoe UI"/>
      <family val="2"/>
    </font>
    <font>
      <sz val="14"/>
      <name val="Segoe UI"/>
      <family val="2"/>
    </font>
    <font>
      <b/>
      <sz val="9"/>
      <name val="Segoe UI"/>
      <family val="2"/>
    </font>
    <font>
      <b/>
      <sz val="12"/>
      <name val="Segoe UI"/>
      <family val="2"/>
    </font>
    <font>
      <b/>
      <sz val="12"/>
      <name val="Arial"/>
      <family val="2"/>
    </font>
    <font>
      <b/>
      <sz val="26"/>
      <name val="Segoe UI"/>
      <family val="2"/>
    </font>
    <font>
      <b/>
      <sz val="10"/>
      <name val="Arial"/>
      <family val="2"/>
    </font>
    <font>
      <b/>
      <sz val="8"/>
      <color indexed="9"/>
      <name val="Segoe UI"/>
      <family val="2"/>
    </font>
    <font>
      <b/>
      <sz val="8"/>
      <color indexed="63"/>
      <name val="Segoe UI"/>
      <family val="2"/>
    </font>
    <font>
      <sz val="8"/>
      <color rgb="FFFF0000"/>
      <name val="Segoe UI"/>
      <family val="2"/>
    </font>
    <font>
      <sz val="8"/>
      <color theme="0"/>
      <name val="Segoe UI"/>
      <family val="2"/>
    </font>
    <font>
      <sz val="6"/>
      <color theme="0" tint="-0.24997000396251678"/>
      <name val="Segoe UI"/>
      <family val="2"/>
    </font>
    <font>
      <sz val="8"/>
      <color rgb="FF000000"/>
      <name val="Tahoma"/>
      <family val="2"/>
    </font>
    <font>
      <b/>
      <sz val="8"/>
      <name val="Tahoma"/>
      <family val="2"/>
    </font>
    <font>
      <i/>
      <sz val="10"/>
      <name val="Segoe UI"/>
      <family val="2"/>
    </font>
    <font>
      <b/>
      <sz val="8"/>
      <color indexed="10"/>
      <name val="Segoe UI"/>
      <family val="2"/>
    </font>
    <font>
      <b/>
      <sz val="8"/>
      <color indexed="8"/>
      <name val="Segoe UI"/>
      <family val="2"/>
    </font>
    <font>
      <sz val="9"/>
      <color theme="0"/>
      <name val="Segoe UI"/>
      <family val="2"/>
    </font>
    <font>
      <sz val="11"/>
      <color theme="1"/>
      <name val="Segoe UI"/>
      <family val="2"/>
    </font>
    <font>
      <sz val="9"/>
      <color theme="1"/>
      <name val="Segoe UI"/>
      <family val="2"/>
    </font>
    <font>
      <u val="single"/>
      <sz val="10"/>
      <color theme="10"/>
      <name val="Arial"/>
      <family val="2"/>
    </font>
    <font>
      <b/>
      <sz val="9"/>
      <color theme="1" tint="0.04998999834060669"/>
      <name val="Segoe UI"/>
      <family val="2"/>
    </font>
    <font>
      <sz val="7"/>
      <name val="Segoe UI"/>
      <family val="2"/>
    </font>
    <font>
      <sz val="10"/>
      <color rgb="FF000000"/>
      <name val="Arial"/>
      <family val="2"/>
    </font>
    <font>
      <sz val="7"/>
      <color rgb="FF000000"/>
      <name val="Arial"/>
      <family val="2"/>
    </font>
    <font>
      <sz val="4"/>
      <color rgb="FF000000"/>
      <name val="Arial"/>
      <family val="2"/>
    </font>
    <font>
      <sz val="7"/>
      <color rgb="FF000000"/>
      <name val="Calibri"/>
      <family val="2"/>
    </font>
    <font>
      <sz val="1.75"/>
      <color rgb="FF000000"/>
      <name val="Arial"/>
      <family val="2"/>
    </font>
    <font>
      <sz val="7"/>
      <color theme="1"/>
      <name val="Segoe UI"/>
      <family val="2"/>
    </font>
    <font>
      <sz val="10"/>
      <color theme="1"/>
      <name val="Arial"/>
      <family val="2"/>
      <scheme val="minor"/>
    </font>
    <font>
      <sz val="5"/>
      <color rgb="FF808080"/>
      <name val="Segoe UI"/>
      <family val="2"/>
    </font>
    <font>
      <b/>
      <sz val="5"/>
      <color rgb="FF808080"/>
      <name val="Segoe UI"/>
      <family val="2"/>
    </font>
    <font>
      <sz val="5"/>
      <color rgb="FF000000"/>
      <name val="Times New Roman"/>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0" tint="-0.1499900072813034"/>
        <bgColor indexed="64"/>
      </patternFill>
    </fill>
    <fill>
      <gradientFill degree="90">
        <stop position="0">
          <color theme="0" tint="-0.2509700059890747"/>
        </stop>
        <stop position="1">
          <color theme="0"/>
        </stop>
      </gradientFill>
    </fill>
    <fill>
      <gradientFill degree="90">
        <stop position="0">
          <color theme="0" tint="-0.2509700059890747"/>
        </stop>
        <stop position="1">
          <color theme="0"/>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degree="180">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type="path" left="1" right="1">
        <stop position="0">
          <color theme="0" tint="-0.2509700059890747"/>
        </stop>
        <stop position="1">
          <color theme="0"/>
        </stop>
      </gradientFill>
    </fill>
    <fill>
      <gradientFill type="path">
        <stop position="0">
          <color theme="0" tint="-0.2509700059890747"/>
        </stop>
        <stop position="1">
          <color theme="0"/>
        </stop>
      </gradientFill>
    </fill>
    <fill>
      <gradientFill type="path" left="1" right="1" top="1" bottom="1">
        <stop position="0">
          <color theme="0" tint="-0.2509700059890747"/>
        </stop>
        <stop position="1">
          <color theme="0"/>
        </stop>
      </gradientFill>
    </fill>
    <fill>
      <gradientFill type="path" top="1" bottom="1">
        <stop position="0">
          <color theme="0" tint="-0.2509700059890747"/>
        </stop>
        <stop position="1">
          <color theme="0"/>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s>
  <borders count="14">
    <border>
      <left/>
      <right/>
      <top/>
      <bottom/>
      <diagonal/>
    </border>
    <border>
      <left/>
      <right/>
      <top/>
      <bottom style="thin">
        <color indexed="22"/>
      </bottom>
    </border>
    <border>
      <left/>
      <right/>
      <top/>
      <bottom style="thin">
        <color theme="0" tint="-0.149959996342659"/>
      </bottom>
    </border>
    <border>
      <left/>
      <right/>
      <top style="thin">
        <color theme="0" tint="-0.149959996342659"/>
      </top>
      <bottom style="thin">
        <color theme="0" tint="-0.149959996342659"/>
      </bottom>
    </border>
    <border>
      <left/>
      <right/>
      <top style="thin">
        <color theme="0" tint="-0.149959996342659"/>
      </top>
      <bottom/>
    </border>
    <border>
      <left/>
      <right/>
      <top/>
      <bottom style="medium">
        <color rgb="FFC00000"/>
      </bottom>
    </border>
    <border>
      <left/>
      <right/>
      <top/>
      <bottom style="thin">
        <color rgb="FFC00000"/>
      </bottom>
    </border>
    <border>
      <left/>
      <right style="thick">
        <color rgb="FFC00000"/>
      </right>
      <top/>
      <bottom/>
    </border>
    <border>
      <left/>
      <right/>
      <top style="thin">
        <color theme="0" tint="-0.3499799966812134"/>
      </top>
      <bottom/>
    </border>
    <border>
      <left/>
      <right/>
      <top style="thin">
        <color theme="0" tint="-0.24993999302387238"/>
      </top>
      <bottom/>
    </border>
    <border>
      <left style="thin">
        <color theme="0" tint="-0.3499799966812134"/>
      </left>
      <right/>
      <top style="thin">
        <color theme="0" tint="-0.3499799966812134"/>
      </top>
      <bottom/>
    </border>
    <border>
      <left style="thin">
        <color theme="0" tint="-0.3499799966812134"/>
      </left>
      <right/>
      <top/>
      <bottom/>
    </border>
    <border>
      <left style="thin">
        <color theme="0" tint="-0.24993999302387238"/>
      </left>
      <right/>
      <top style="thin">
        <color theme="0" tint="-0.24993999302387238"/>
      </top>
      <bottom/>
    </border>
    <border>
      <left style="thin">
        <color theme="0" tint="-0.24993999302387238"/>
      </left>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58" fillId="0" borderId="0" applyNumberFormat="0" applyFill="0" applyBorder="0" applyAlignment="0" applyProtection="0"/>
  </cellStyleXfs>
  <cellXfs count="325">
    <xf numFmtId="0" fontId="0" fillId="0" borderId="0" xfId="0"/>
    <xf numFmtId="0" fontId="9" fillId="0" borderId="0" xfId="0" applyFont="1" applyFill="1" applyProtection="1">
      <protection/>
    </xf>
    <xf numFmtId="0" fontId="10" fillId="0" borderId="0" xfId="0" applyFont="1" applyFill="1" applyAlignment="1" applyProtection="1">
      <alignment horizontal="right"/>
      <protection/>
    </xf>
    <xf numFmtId="0" fontId="7" fillId="0" borderId="0" xfId="0" applyFont="1" applyFill="1" applyAlignment="1" applyProtection="1">
      <alignment horizontal="right"/>
      <protection/>
    </xf>
    <xf numFmtId="0" fontId="4" fillId="2" borderId="0" xfId="0" applyFont="1" applyFill="1" applyProtection="1">
      <protection locked="0"/>
    </xf>
    <xf numFmtId="0" fontId="4" fillId="2" borderId="0" xfId="0" applyFont="1" applyFill="1" applyBorder="1" applyProtection="1">
      <protection locked="0"/>
    </xf>
    <xf numFmtId="0" fontId="6" fillId="0" borderId="0" xfId="0" applyFont="1" applyFill="1" applyBorder="1" applyProtection="1">
      <protection/>
    </xf>
    <xf numFmtId="0" fontId="4" fillId="0" borderId="0" xfId="0" applyFont="1" applyFill="1" applyBorder="1" applyProtection="1">
      <protection/>
    </xf>
    <xf numFmtId="0" fontId="3" fillId="0" borderId="0" xfId="0" applyFont="1" applyFill="1" applyBorder="1" applyProtection="1">
      <protection/>
    </xf>
    <xf numFmtId="3" fontId="4" fillId="0" borderId="0" xfId="0" applyNumberFormat="1" applyFont="1" applyFill="1" applyBorder="1" applyProtection="1">
      <protection locked="0"/>
    </xf>
    <xf numFmtId="0" fontId="0" fillId="0" borderId="0" xfId="0" applyProtection="1">
      <protection/>
    </xf>
    <xf numFmtId="0" fontId="4" fillId="0" borderId="0" xfId="0" applyFont="1" applyFill="1" applyProtection="1">
      <protection/>
    </xf>
    <xf numFmtId="3" fontId="4" fillId="0" borderId="0" xfId="0" applyNumberFormat="1" applyFont="1" applyFill="1" applyBorder="1" applyProtection="1">
      <protection/>
    </xf>
    <xf numFmtId="0" fontId="4" fillId="0" borderId="0" xfId="0" applyFont="1" applyBorder="1" applyProtection="1">
      <protection/>
    </xf>
    <xf numFmtId="0" fontId="4" fillId="0" borderId="0" xfId="0" applyFont="1" applyProtection="1">
      <protection/>
    </xf>
    <xf numFmtId="0" fontId="6" fillId="0" borderId="0" xfId="0" applyFont="1" applyFill="1" applyProtection="1">
      <protection/>
    </xf>
    <xf numFmtId="0" fontId="3" fillId="0" borderId="0" xfId="0" applyFont="1" applyFill="1" applyProtection="1">
      <protection/>
    </xf>
    <xf numFmtId="0" fontId="13" fillId="0" borderId="0" xfId="0" applyFont="1" applyFill="1" applyProtection="1">
      <protection/>
    </xf>
    <xf numFmtId="0" fontId="3" fillId="0" borderId="0" xfId="0" applyFont="1" applyProtection="1">
      <protection/>
    </xf>
    <xf numFmtId="0" fontId="3" fillId="0" borderId="0" xfId="0" applyFont="1" applyBorder="1" applyProtection="1">
      <protection/>
    </xf>
    <xf numFmtId="0" fontId="6" fillId="2" borderId="0" xfId="0" applyFont="1" applyFill="1" applyBorder="1" applyProtection="1">
      <protection/>
    </xf>
    <xf numFmtId="0" fontId="4" fillId="2" borderId="0" xfId="0" applyFont="1" applyFill="1" applyProtection="1">
      <protection/>
    </xf>
    <xf numFmtId="3" fontId="4" fillId="0" borderId="0" xfId="0" applyNumberFormat="1" applyFont="1" applyProtection="1">
      <protection/>
    </xf>
    <xf numFmtId="3" fontId="4" fillId="0" borderId="0" xfId="0" applyNumberFormat="1" applyFont="1" applyFill="1" applyProtection="1">
      <protection/>
    </xf>
    <xf numFmtId="0" fontId="12" fillId="2" borderId="0" xfId="0" applyFont="1" applyFill="1" applyBorder="1" applyProtection="1">
      <protection/>
    </xf>
    <xf numFmtId="0" fontId="4" fillId="2" borderId="0" xfId="0" applyFont="1" applyFill="1" applyBorder="1" applyProtection="1">
      <protection/>
    </xf>
    <xf numFmtId="3" fontId="4" fillId="3" borderId="0" xfId="0" applyNumberFormat="1" applyFont="1" applyFill="1" applyBorder="1" applyAlignment="1" applyProtection="1">
      <alignment horizontal="right"/>
      <protection/>
    </xf>
    <xf numFmtId="3" fontId="4" fillId="3" borderId="0" xfId="0" applyNumberFormat="1" applyFont="1" applyFill="1" applyBorder="1" applyProtection="1">
      <protection/>
    </xf>
    <xf numFmtId="0" fontId="0" fillId="0" borderId="0" xfId="0" applyBorder="1" applyProtection="1">
      <protection/>
    </xf>
    <xf numFmtId="3" fontId="4" fillId="0" borderId="0" xfId="0" applyNumberFormat="1" applyFont="1" applyBorder="1" applyProtection="1">
      <protection/>
    </xf>
    <xf numFmtId="3" fontId="4" fillId="0" borderId="0" xfId="0" applyNumberFormat="1" applyFont="1" applyProtection="1">
      <protection locked="0"/>
    </xf>
    <xf numFmtId="0" fontId="4" fillId="0" borderId="0" xfId="0" applyFont="1" applyProtection="1">
      <protection locked="0"/>
    </xf>
    <xf numFmtId="0" fontId="5" fillId="0" borderId="0" xfId="0" applyFont="1" applyBorder="1" applyProtection="1">
      <protection locked="0"/>
    </xf>
    <xf numFmtId="0" fontId="4" fillId="0" borderId="0" xfId="0" applyFont="1" applyBorder="1" applyProtection="1">
      <protection locked="0"/>
    </xf>
    <xf numFmtId="3" fontId="4" fillId="0" borderId="0" xfId="0" applyNumberFormat="1" applyFont="1" applyBorder="1" applyProtection="1">
      <protection locked="0"/>
    </xf>
    <xf numFmtId="0" fontId="3" fillId="2" borderId="0" xfId="0" applyFont="1" applyFill="1" applyBorder="1" applyProtection="1">
      <protection locked="0"/>
    </xf>
    <xf numFmtId="3" fontId="4" fillId="3" borderId="0" xfId="0" applyNumberFormat="1" applyFont="1" applyFill="1" applyProtection="1">
      <protection locked="0"/>
    </xf>
    <xf numFmtId="3" fontId="4" fillId="3" borderId="0" xfId="0" applyNumberFormat="1" applyFont="1" applyFill="1" applyBorder="1" applyProtection="1">
      <protection locked="0"/>
    </xf>
    <xf numFmtId="0" fontId="3" fillId="0" borderId="0" xfId="20" applyFont="1" applyFill="1" applyBorder="1">
      <alignment/>
      <protection/>
    </xf>
    <xf numFmtId="5" fontId="4" fillId="0" borderId="0" xfId="20" applyNumberFormat="1" applyFont="1" applyFill="1" applyBorder="1" applyAlignment="1">
      <alignment horizontal="right"/>
      <protection/>
    </xf>
    <xf numFmtId="5" fontId="3" fillId="0" borderId="1" xfId="20" applyNumberFormat="1" applyFont="1" applyFill="1" applyBorder="1" applyAlignment="1">
      <alignment horizontal="right"/>
      <protection/>
    </xf>
    <xf numFmtId="5" fontId="3" fillId="0" borderId="0" xfId="20" applyNumberFormat="1" applyFont="1" applyFill="1" applyBorder="1" applyAlignment="1">
      <alignment horizontal="right"/>
      <protection/>
    </xf>
    <xf numFmtId="5" fontId="4" fillId="0" borderId="1" xfId="20" applyNumberFormat="1" applyFont="1" applyFill="1" applyBorder="1" applyAlignment="1">
      <alignment horizontal="right"/>
      <protection/>
    </xf>
    <xf numFmtId="0" fontId="4" fillId="0" borderId="1" xfId="20" applyFont="1" applyFill="1" applyBorder="1" applyAlignment="1">
      <alignment horizontal="right"/>
      <protection/>
    </xf>
    <xf numFmtId="0" fontId="3" fillId="0" borderId="1" xfId="20" applyFont="1" applyFill="1" applyBorder="1">
      <alignment/>
      <protection/>
    </xf>
    <xf numFmtId="5" fontId="4" fillId="0" borderId="0" xfId="20" applyNumberFormat="1" applyFont="1" applyFill="1" applyBorder="1" applyAlignment="1" applyProtection="1">
      <alignment horizontal="right"/>
      <protection locked="0"/>
    </xf>
    <xf numFmtId="0" fontId="4" fillId="0" borderId="0" xfId="20" applyFont="1" applyFill="1" applyBorder="1" applyAlignment="1" applyProtection="1">
      <alignment horizontal="right"/>
      <protection locked="0"/>
    </xf>
    <xf numFmtId="9" fontId="4" fillId="0" borderId="0" xfId="0" applyNumberFormat="1" applyFont="1" applyBorder="1" applyAlignment="1" applyProtection="1">
      <alignment horizontal="center"/>
      <protection/>
    </xf>
    <xf numFmtId="0" fontId="4" fillId="0" borderId="0" xfId="0" applyFont="1" applyBorder="1" applyAlignment="1" applyProtection="1">
      <alignment horizontal="right"/>
      <protection/>
    </xf>
    <xf numFmtId="0" fontId="4" fillId="0" borderId="0" xfId="0" applyFont="1" applyBorder="1" applyAlignment="1" applyProtection="1">
      <alignment horizontal="left"/>
      <protection/>
    </xf>
    <xf numFmtId="9" fontId="4" fillId="0" borderId="0" xfId="0" applyNumberFormat="1" applyFont="1" applyBorder="1" applyAlignment="1" applyProtection="1">
      <alignment horizontal="left"/>
      <protection/>
    </xf>
    <xf numFmtId="0" fontId="4" fillId="0" borderId="0" xfId="0" applyFont="1" applyFill="1" applyProtection="1">
      <protection locked="0"/>
    </xf>
    <xf numFmtId="3" fontId="4" fillId="0" borderId="0" xfId="18" applyNumberFormat="1" applyFont="1" applyFill="1" applyBorder="1" applyAlignment="1" applyProtection="1">
      <alignment/>
      <protection locked="0"/>
    </xf>
    <xf numFmtId="3" fontId="4" fillId="3" borderId="0" xfId="0" applyNumberFormat="1" applyFont="1" applyFill="1" applyProtection="1">
      <protection/>
    </xf>
    <xf numFmtId="0" fontId="9" fillId="0" borderId="0" xfId="0" applyFont="1" applyFill="1" applyBorder="1" applyProtection="1">
      <protection/>
    </xf>
    <xf numFmtId="0" fontId="14" fillId="0" borderId="0" xfId="0" applyFont="1" applyProtection="1">
      <protection/>
    </xf>
    <xf numFmtId="0" fontId="20" fillId="0" borderId="0" xfId="0" applyFont="1" applyProtection="1">
      <protection/>
    </xf>
    <xf numFmtId="0" fontId="21" fillId="0" borderId="0" xfId="0" applyFont="1" applyProtection="1">
      <protection/>
    </xf>
    <xf numFmtId="0" fontId="22" fillId="0" borderId="0" xfId="0" applyFont="1" applyFill="1" applyProtection="1">
      <protection/>
    </xf>
    <xf numFmtId="0" fontId="23" fillId="0" borderId="0" xfId="0" applyFont="1" applyFill="1" applyProtection="1">
      <protection/>
    </xf>
    <xf numFmtId="0" fontId="20" fillId="0" borderId="0" xfId="0" applyFont="1" applyFill="1" applyAlignment="1" applyProtection="1">
      <alignment horizontal="justify" vertical="top" wrapText="1"/>
      <protection/>
    </xf>
    <xf numFmtId="0" fontId="25" fillId="0" borderId="0" xfId="0" applyFont="1" applyFill="1" applyAlignment="1" applyProtection="1">
      <alignment horizontal="right" textRotation="90"/>
      <protection/>
    </xf>
    <xf numFmtId="0" fontId="20" fillId="0" borderId="0" xfId="0" applyFont="1" applyAlignment="1" applyProtection="1">
      <alignment horizontal="right"/>
      <protection/>
    </xf>
    <xf numFmtId="0" fontId="20" fillId="0" borderId="0" xfId="0" applyFont="1" applyAlignment="1" applyProtection="1">
      <alignment/>
      <protection/>
    </xf>
    <xf numFmtId="0" fontId="20" fillId="0" borderId="0" xfId="0" applyFont="1" applyFill="1" applyAlignment="1" applyProtection="1">
      <alignment horizontal="right"/>
      <protection/>
    </xf>
    <xf numFmtId="0" fontId="27" fillId="0" borderId="0" xfId="0" applyFont="1" applyFill="1" applyAlignment="1" applyProtection="1">
      <alignment horizontal="right"/>
      <protection/>
    </xf>
    <xf numFmtId="0" fontId="23" fillId="0" borderId="0" xfId="0" applyFont="1" applyAlignment="1">
      <alignment horizontal="left" vertical="top" wrapText="1"/>
    </xf>
    <xf numFmtId="0" fontId="21" fillId="0" borderId="0" xfId="0" applyFont="1" applyFill="1" applyProtection="1">
      <protection/>
    </xf>
    <xf numFmtId="0" fontId="20" fillId="0" borderId="0" xfId="0" applyFont="1" applyFill="1" applyProtection="1">
      <protection/>
    </xf>
    <xf numFmtId="0" fontId="23" fillId="0" borderId="0" xfId="0" applyFont="1"/>
    <xf numFmtId="0" fontId="28" fillId="0" borderId="0" xfId="0" applyFont="1" applyFill="1" applyProtection="1">
      <protection/>
    </xf>
    <xf numFmtId="0" fontId="29" fillId="0" borderId="0" xfId="0" applyFont="1" applyFill="1" applyProtection="1">
      <protection/>
    </xf>
    <xf numFmtId="0" fontId="29" fillId="0" borderId="0" xfId="0" applyFont="1" applyProtection="1">
      <protection locked="0"/>
    </xf>
    <xf numFmtId="0" fontId="20" fillId="0" borderId="0" xfId="0" applyFont="1" applyFill="1" applyBorder="1" applyProtection="1">
      <protection/>
    </xf>
    <xf numFmtId="0" fontId="31" fillId="0" borderId="0" xfId="0" applyFont="1" applyFill="1" applyProtection="1">
      <protection/>
    </xf>
    <xf numFmtId="0" fontId="31" fillId="0" borderId="0" xfId="0" applyFont="1" applyProtection="1">
      <protection/>
    </xf>
    <xf numFmtId="3" fontId="20" fillId="0" borderId="0" xfId="16" applyNumberFormat="1" applyFont="1" applyFill="1" applyBorder="1" applyAlignment="1" applyProtection="1">
      <alignment horizontal="right"/>
      <protection locked="0"/>
    </xf>
    <xf numFmtId="164" fontId="20" fillId="0" borderId="0" xfId="16" applyNumberFormat="1" applyFont="1" applyFill="1" applyBorder="1" applyAlignment="1" applyProtection="1">
      <alignment horizontal="right"/>
      <protection locked="0"/>
    </xf>
    <xf numFmtId="0" fontId="32" fillId="0" borderId="0" xfId="0" applyFont="1" applyFill="1" applyProtection="1">
      <protection hidden="1"/>
    </xf>
    <xf numFmtId="0" fontId="29" fillId="0" borderId="0" xfId="0" applyFont="1" applyFill="1" applyProtection="1">
      <protection hidden="1" locked="0"/>
    </xf>
    <xf numFmtId="3" fontId="20" fillId="0" borderId="0" xfId="0" applyNumberFormat="1" applyFont="1" applyFill="1" applyBorder="1" applyProtection="1">
      <protection/>
    </xf>
    <xf numFmtId="0" fontId="33" fillId="0" borderId="0" xfId="0" applyFont="1" applyFill="1" applyAlignment="1" applyProtection="1">
      <alignment horizontal="right"/>
      <protection/>
    </xf>
    <xf numFmtId="165" fontId="20" fillId="0" borderId="0" xfId="16" applyNumberFormat="1" applyFont="1" applyFill="1" applyBorder="1" applyAlignment="1" applyProtection="1">
      <alignment horizontal="right"/>
      <protection/>
    </xf>
    <xf numFmtId="0" fontId="34" fillId="0" borderId="0" xfId="0" applyFont="1" applyFill="1" applyProtection="1">
      <protection/>
    </xf>
    <xf numFmtId="0" fontId="18" fillId="0" borderId="0" xfId="0" applyFont="1" applyFill="1" applyProtection="1">
      <protection/>
    </xf>
    <xf numFmtId="165" fontId="34" fillId="0" borderId="0" xfId="16" applyNumberFormat="1" applyFont="1" applyFill="1" applyBorder="1" applyAlignment="1" applyProtection="1">
      <alignment horizontal="right"/>
      <protection/>
    </xf>
    <xf numFmtId="0" fontId="21" fillId="0" borderId="0" xfId="0" applyFont="1" applyFill="1" applyBorder="1" applyProtection="1">
      <protection/>
    </xf>
    <xf numFmtId="37" fontId="20" fillId="0" borderId="0" xfId="0" applyNumberFormat="1" applyFont="1" applyFill="1" applyBorder="1" applyAlignment="1" applyProtection="1">
      <alignment horizontal="right"/>
      <protection/>
    </xf>
    <xf numFmtId="3" fontId="21" fillId="0" borderId="0" xfId="0" applyNumberFormat="1" applyFont="1" applyFill="1" applyBorder="1" applyProtection="1">
      <protection/>
    </xf>
    <xf numFmtId="0" fontId="21" fillId="0" borderId="0" xfId="0" applyFont="1" applyFill="1" applyAlignment="1" applyProtection="1">
      <alignment horizontal="right"/>
      <protection/>
    </xf>
    <xf numFmtId="0" fontId="20" fillId="0" borderId="0" xfId="20" applyFont="1" applyFill="1" applyBorder="1" applyAlignment="1" applyProtection="1">
      <alignment/>
      <protection locked="0"/>
    </xf>
    <xf numFmtId="0" fontId="15" fillId="0" borderId="0" xfId="0" applyFont="1" applyFill="1" applyBorder="1" applyAlignment="1" applyProtection="1">
      <alignment horizontal="left"/>
      <protection/>
    </xf>
    <xf numFmtId="0" fontId="29" fillId="0" borderId="0" xfId="0" applyFont="1" applyFill="1" applyProtection="1">
      <protection locked="0"/>
    </xf>
    <xf numFmtId="37" fontId="20" fillId="0" borderId="0" xfId="0" applyNumberFormat="1" applyFont="1" applyFill="1" applyProtection="1">
      <protection/>
    </xf>
    <xf numFmtId="0" fontId="16" fillId="0" borderId="0" xfId="0" applyFont="1" applyFill="1" applyProtection="1">
      <protection hidden="1"/>
    </xf>
    <xf numFmtId="0" fontId="16" fillId="0" borderId="0" xfId="0" applyFont="1" applyFill="1" applyAlignment="1" applyProtection="1">
      <alignment horizontal="right"/>
      <protection hidden="1"/>
    </xf>
    <xf numFmtId="37" fontId="16" fillId="0" borderId="0" xfId="0" applyNumberFormat="1" applyFont="1" applyFill="1" applyProtection="1">
      <protection hidden="1"/>
    </xf>
    <xf numFmtId="0" fontId="16" fillId="0" borderId="0" xfId="0" applyFont="1" applyFill="1" applyBorder="1"/>
    <xf numFmtId="0" fontId="2" fillId="0" borderId="0" xfId="0" applyFont="1" applyFill="1" applyBorder="1" applyAlignment="1">
      <alignment horizontal="justify" vertical="top" wrapText="1"/>
    </xf>
    <xf numFmtId="37" fontId="16" fillId="0" borderId="0" xfId="0" applyNumberFormat="1" applyFont="1" applyFill="1" applyAlignment="1" applyProtection="1">
      <alignment horizontal="right"/>
      <protection hidden="1"/>
    </xf>
    <xf numFmtId="171" fontId="16" fillId="0" borderId="0" xfId="0" applyNumberFormat="1" applyFont="1" applyFill="1" applyAlignment="1" applyProtection="1">
      <alignment horizontal="right"/>
      <protection hidden="1"/>
    </xf>
    <xf numFmtId="0" fontId="21" fillId="0" borderId="0" xfId="0" applyFont="1" applyAlignment="1" applyProtection="1">
      <alignment horizontal="center"/>
      <protection/>
    </xf>
    <xf numFmtId="37" fontId="20" fillId="0" borderId="0" xfId="0" applyNumberFormat="1" applyFont="1" applyProtection="1">
      <protection/>
    </xf>
    <xf numFmtId="3" fontId="35" fillId="0" borderId="0" xfId="0" applyNumberFormat="1" applyFont="1" applyFill="1" applyBorder="1" applyAlignment="1" applyProtection="1">
      <alignment horizontal="left"/>
      <protection/>
    </xf>
    <xf numFmtId="0" fontId="21" fillId="0" borderId="0" xfId="0" applyFont="1" applyFill="1" applyBorder="1" applyAlignment="1" applyProtection="1">
      <alignment horizontal="right"/>
      <protection/>
    </xf>
    <xf numFmtId="0" fontId="21" fillId="0" borderId="0" xfId="0" applyFont="1" applyAlignment="1" applyProtection="1">
      <alignment/>
      <protection/>
    </xf>
    <xf numFmtId="0" fontId="21" fillId="0" borderId="0" xfId="0" applyFont="1" applyAlignment="1" applyProtection="1">
      <alignment horizontal="right"/>
      <protection/>
    </xf>
    <xf numFmtId="0" fontId="20" fillId="0" borderId="0" xfId="20" applyFont="1" applyFill="1" applyBorder="1" applyAlignment="1" applyProtection="1">
      <alignment horizontal="right"/>
      <protection locked="0"/>
    </xf>
    <xf numFmtId="0" fontId="20" fillId="0" borderId="0" xfId="0" applyFont="1" applyFill="1" applyBorder="1" applyAlignment="1" applyProtection="1">
      <alignment horizontal="right"/>
      <protection/>
    </xf>
    <xf numFmtId="0" fontId="21" fillId="0" borderId="0" xfId="20" applyFont="1" applyFill="1" applyBorder="1" applyAlignment="1" applyProtection="1">
      <alignment/>
      <protection locked="0"/>
    </xf>
    <xf numFmtId="37" fontId="21" fillId="0" borderId="0" xfId="0" applyNumberFormat="1" applyFont="1" applyFill="1" applyBorder="1" applyAlignment="1" applyProtection="1">
      <alignment horizontal="right"/>
      <protection/>
    </xf>
    <xf numFmtId="172" fontId="20" fillId="0" borderId="0" xfId="0" applyNumberFormat="1" applyFont="1" applyAlignment="1" applyProtection="1">
      <alignment horizontal="left"/>
      <protection/>
    </xf>
    <xf numFmtId="37" fontId="29" fillId="0" borderId="0" xfId="0" applyNumberFormat="1" applyFont="1" applyProtection="1">
      <protection/>
    </xf>
    <xf numFmtId="0" fontId="29" fillId="0" borderId="0" xfId="0" applyFont="1" applyProtection="1">
      <protection/>
    </xf>
    <xf numFmtId="0" fontId="19" fillId="0" borderId="0" xfId="0" applyFont="1" applyFill="1" applyBorder="1" applyAlignment="1" applyProtection="1">
      <alignment horizontal="left"/>
      <protection/>
    </xf>
    <xf numFmtId="3" fontId="19" fillId="0" borderId="0" xfId="0" applyNumberFormat="1" applyFont="1" applyFill="1" applyBorder="1" applyAlignment="1" applyProtection="1">
      <alignment horizontal="right"/>
      <protection/>
    </xf>
    <xf numFmtId="0" fontId="36" fillId="0" borderId="0" xfId="0" applyFont="1" applyAlignment="1" applyProtection="1">
      <alignment horizontal="left"/>
      <protection/>
    </xf>
    <xf numFmtId="0" fontId="47" fillId="0" borderId="0" xfId="0" applyFont="1" applyProtection="1">
      <protection/>
    </xf>
    <xf numFmtId="0" fontId="48" fillId="0" borderId="0" xfId="0" applyFont="1" applyAlignment="1" applyProtection="1">
      <alignment horizontal="right"/>
      <protection/>
    </xf>
    <xf numFmtId="37" fontId="48" fillId="0" borderId="0" xfId="0" applyNumberFormat="1" applyFont="1" applyAlignment="1" applyProtection="1">
      <alignment horizontal="right"/>
      <protection/>
    </xf>
    <xf numFmtId="173" fontId="20" fillId="0" borderId="0" xfId="0" applyNumberFormat="1" applyFont="1" applyAlignment="1" applyProtection="1">
      <alignment horizontal="right"/>
      <protection/>
    </xf>
    <xf numFmtId="0" fontId="40" fillId="0" borderId="0" xfId="0" applyFont="1" applyFill="1" applyBorder="1" applyProtection="1">
      <protection/>
    </xf>
    <xf numFmtId="0" fontId="40" fillId="0" borderId="0" xfId="0" applyFont="1" applyAlignment="1" applyProtection="1">
      <alignment horizontal="right"/>
      <protection/>
    </xf>
    <xf numFmtId="0" fontId="41" fillId="0" borderId="0" xfId="0" applyFont="1" applyFill="1" applyBorder="1" applyAlignment="1" applyProtection="1">
      <alignment horizontal="right" vertical="center"/>
      <protection/>
    </xf>
    <xf numFmtId="0" fontId="20" fillId="0" borderId="0" xfId="0" applyFont="1" applyBorder="1" applyProtection="1">
      <protection/>
    </xf>
    <xf numFmtId="0" fontId="45" fillId="0" borderId="0" xfId="0" applyFont="1" applyFill="1" applyProtection="1">
      <protection/>
    </xf>
    <xf numFmtId="0" fontId="21" fillId="0" borderId="0" xfId="0" applyFont="1" applyBorder="1" applyProtection="1">
      <protection/>
    </xf>
    <xf numFmtId="0" fontId="46" fillId="0" borderId="0" xfId="0" applyFont="1" applyFill="1" applyAlignment="1" applyProtection="1">
      <alignment horizontal="right"/>
      <protection/>
    </xf>
    <xf numFmtId="0" fontId="32" fillId="0" borderId="0" xfId="0" applyFont="1" applyFill="1" applyProtection="1">
      <protection/>
    </xf>
    <xf numFmtId="0" fontId="32" fillId="0" borderId="0" xfId="0" applyFont="1" applyFill="1" applyBorder="1" applyProtection="1">
      <protection/>
    </xf>
    <xf numFmtId="0" fontId="37" fillId="0" borderId="0" xfId="0" applyFont="1" applyAlignment="1" applyProtection="1">
      <alignment horizontal="left"/>
      <protection/>
    </xf>
    <xf numFmtId="0" fontId="42" fillId="0" borderId="0" xfId="0" applyFont="1" applyAlignment="1" applyProtection="1">
      <alignment horizontal="right"/>
      <protection/>
    </xf>
    <xf numFmtId="37" fontId="29" fillId="0" borderId="0" xfId="0" applyNumberFormat="1" applyFont="1" applyFill="1" applyProtection="1">
      <protection/>
    </xf>
    <xf numFmtId="0" fontId="0" fillId="0" borderId="0" xfId="0" applyAlignment="1" applyProtection="1">
      <alignment/>
      <protection/>
    </xf>
    <xf numFmtId="0" fontId="20" fillId="0" borderId="2" xfId="0" applyFont="1" applyFill="1" applyBorder="1" applyProtection="1">
      <protection/>
    </xf>
    <xf numFmtId="0" fontId="20" fillId="0" borderId="3" xfId="0" applyFont="1" applyFill="1" applyBorder="1" applyProtection="1">
      <protection/>
    </xf>
    <xf numFmtId="0" fontId="29" fillId="0" borderId="3" xfId="0" applyFont="1" applyFill="1" applyBorder="1" applyProtection="1">
      <protection/>
    </xf>
    <xf numFmtId="9" fontId="20" fillId="0" borderId="3" xfId="15" applyNumberFormat="1" applyFont="1" applyFill="1" applyBorder="1" applyAlignment="1" applyProtection="1">
      <alignment vertical="center"/>
      <protection/>
    </xf>
    <xf numFmtId="0" fontId="20" fillId="0" borderId="3" xfId="0" applyFont="1" applyBorder="1" applyProtection="1">
      <protection/>
    </xf>
    <xf numFmtId="164" fontId="20" fillId="0" borderId="3" xfId="16" applyNumberFormat="1" applyFont="1" applyFill="1" applyBorder="1" applyAlignment="1" applyProtection="1">
      <alignment horizontal="right" vertical="center"/>
      <protection/>
    </xf>
    <xf numFmtId="0" fontId="33" fillId="0" borderId="2" xfId="0" applyFont="1" applyFill="1" applyBorder="1" applyAlignment="1" applyProtection="1">
      <alignment horizontal="right"/>
      <protection/>
    </xf>
    <xf numFmtId="0" fontId="22" fillId="0" borderId="2" xfId="0" applyFont="1" applyFill="1" applyBorder="1" applyProtection="1">
      <protection/>
    </xf>
    <xf numFmtId="0" fontId="49" fillId="0" borderId="0" xfId="0" applyFont="1" applyAlignment="1" applyProtection="1">
      <alignment horizontal="left"/>
      <protection/>
    </xf>
    <xf numFmtId="0" fontId="0" fillId="0" borderId="0" xfId="0" applyAlignment="1" applyProtection="1">
      <alignment horizontal="left"/>
      <protection/>
    </xf>
    <xf numFmtId="0" fontId="25" fillId="0" borderId="0" xfId="0" applyFont="1" applyFill="1" applyAlignment="1" applyProtection="1">
      <alignment horizontal="right" textRotation="90"/>
      <protection/>
    </xf>
    <xf numFmtId="0" fontId="20" fillId="0" borderId="0" xfId="0" applyFont="1" applyFill="1" applyAlignment="1" applyProtection="1">
      <alignment horizontal="left" vertical="top" wrapText="1"/>
      <protection/>
    </xf>
    <xf numFmtId="0" fontId="0" fillId="0" borderId="0" xfId="0" applyAlignment="1">
      <alignment horizontal="left" vertical="top" wrapText="1"/>
    </xf>
    <xf numFmtId="0" fontId="23" fillId="0" borderId="0" xfId="0" applyFont="1" applyAlignment="1">
      <alignment horizontal="left" vertical="top" wrapText="1"/>
    </xf>
    <xf numFmtId="3" fontId="21" fillId="0" borderId="0" xfId="0" applyNumberFormat="1" applyFont="1" applyFill="1" applyAlignment="1" applyProtection="1">
      <alignment horizontal="right"/>
      <protection/>
    </xf>
    <xf numFmtId="0" fontId="23" fillId="0" borderId="0" xfId="0" applyFont="1" applyFill="1" applyAlignment="1">
      <alignment horizontal="left" vertical="top" wrapText="1"/>
    </xf>
    <xf numFmtId="0" fontId="23" fillId="0" borderId="0" xfId="0" applyFont="1" applyAlignment="1">
      <alignment horizontal="left" vertical="top" wrapText="1"/>
    </xf>
    <xf numFmtId="3" fontId="21" fillId="0" borderId="0" xfId="0" applyNumberFormat="1" applyFont="1" applyFill="1" applyAlignment="1" applyProtection="1">
      <alignment horizontal="right"/>
      <protection/>
    </xf>
    <xf numFmtId="0" fontId="0" fillId="0" borderId="0" xfId="0" applyAlignment="1">
      <alignment/>
    </xf>
    <xf numFmtId="0" fontId="17" fillId="0" borderId="0" xfId="0" applyFont="1" applyFill="1" applyBorder="1" applyAlignment="1">
      <alignment horizontal="justify" vertical="top" wrapText="1"/>
    </xf>
    <xf numFmtId="3" fontId="4" fillId="4" borderId="0" xfId="0" applyNumberFormat="1" applyFont="1" applyFill="1" applyProtection="1">
      <protection locked="0"/>
    </xf>
    <xf numFmtId="0" fontId="21" fillId="0" borderId="0" xfId="0" applyFont="1" applyFill="1" applyAlignment="1">
      <alignment horizontal="left" vertical="top"/>
    </xf>
    <xf numFmtId="0" fontId="48" fillId="0" borderId="0" xfId="0" applyFont="1" applyProtection="1">
      <protection locked="0"/>
    </xf>
    <xf numFmtId="3" fontId="20" fillId="0" borderId="0" xfId="0" applyNumberFormat="1" applyFont="1" applyFill="1" applyAlignment="1" applyProtection="1">
      <alignment horizontal="right"/>
      <protection/>
    </xf>
    <xf numFmtId="0" fontId="29" fillId="0" borderId="4" xfId="0" applyFont="1" applyFill="1" applyBorder="1" applyProtection="1">
      <protection/>
    </xf>
    <xf numFmtId="9" fontId="20" fillId="0" borderId="4" xfId="15" applyNumberFormat="1" applyFont="1" applyFill="1" applyBorder="1" applyAlignment="1" applyProtection="1">
      <alignment vertical="center"/>
      <protection/>
    </xf>
    <xf numFmtId="0" fontId="36" fillId="0" borderId="0" xfId="0" applyFont="1" applyAlignment="1">
      <alignment horizontal="left" vertical="top" wrapText="1"/>
    </xf>
    <xf numFmtId="0" fontId="36" fillId="0" borderId="0" xfId="0" applyFont="1" applyAlignment="1" quotePrefix="1">
      <alignment horizontal="left" vertical="top" wrapText="1"/>
    </xf>
    <xf numFmtId="0" fontId="20" fillId="0" borderId="0" xfId="0" applyFont="1" applyAlignment="1">
      <alignment horizontal="left" vertical="top"/>
    </xf>
    <xf numFmtId="0" fontId="20" fillId="0" borderId="0" xfId="0" applyFont="1" applyAlignment="1" quotePrefix="1">
      <alignment horizontal="left" vertical="top"/>
    </xf>
    <xf numFmtId="0" fontId="53" fillId="0" borderId="0" xfId="0" applyFont="1" applyProtection="1">
      <protection/>
    </xf>
    <xf numFmtId="9" fontId="19" fillId="0" borderId="0" xfId="0" applyNumberFormat="1" applyFont="1" applyAlignment="1" applyProtection="1">
      <alignment horizontal="right"/>
      <protection/>
    </xf>
    <xf numFmtId="0" fontId="20" fillId="5" borderId="0" xfId="0" applyFont="1" applyFill="1" applyProtection="1">
      <protection/>
    </xf>
    <xf numFmtId="0" fontId="21" fillId="6" borderId="0" xfId="0" applyFont="1" applyFill="1" applyProtection="1">
      <protection/>
    </xf>
    <xf numFmtId="0" fontId="20" fillId="7" borderId="0" xfId="0" applyFont="1" applyFill="1" applyProtection="1">
      <protection/>
    </xf>
    <xf numFmtId="0" fontId="27" fillId="8" borderId="0" xfId="0" applyFont="1" applyFill="1" applyAlignment="1" applyProtection="1">
      <alignment horizontal="right"/>
      <protection/>
    </xf>
    <xf numFmtId="0" fontId="22" fillId="9" borderId="0" xfId="0" applyFont="1" applyFill="1" applyProtection="1">
      <protection/>
    </xf>
    <xf numFmtId="0" fontId="31" fillId="10" borderId="0" xfId="0" applyFont="1" applyFill="1" applyProtection="1">
      <protection/>
    </xf>
    <xf numFmtId="0" fontId="28" fillId="11" borderId="0" xfId="0" applyFont="1" applyFill="1" applyProtection="1">
      <protection/>
    </xf>
    <xf numFmtId="0" fontId="0" fillId="12" borderId="0" xfId="0" applyFill="1" applyAlignment="1">
      <alignment/>
    </xf>
    <xf numFmtId="0" fontId="2" fillId="13" borderId="0" xfId="0" applyFont="1" applyFill="1" applyBorder="1" applyAlignment="1">
      <alignment horizontal="justify" vertical="top" wrapText="1"/>
    </xf>
    <xf numFmtId="0" fontId="1" fillId="14" borderId="0" xfId="0" applyFont="1" applyFill="1" applyBorder="1"/>
    <xf numFmtId="0" fontId="17" fillId="15" borderId="0" xfId="0" applyFont="1" applyFill="1" applyBorder="1" applyAlignment="1">
      <alignment horizontal="justify" vertical="top" wrapText="1"/>
    </xf>
    <xf numFmtId="0" fontId="16" fillId="16" borderId="0" xfId="0" applyFont="1" applyFill="1" applyProtection="1">
      <protection hidden="1"/>
    </xf>
    <xf numFmtId="0" fontId="16" fillId="17" borderId="0" xfId="0" applyFont="1" applyFill="1" applyAlignment="1" applyProtection="1">
      <alignment horizontal="center"/>
      <protection hidden="1"/>
    </xf>
    <xf numFmtId="0" fontId="0" fillId="18" borderId="0" xfId="0" applyFill="1" applyAlignment="1" applyProtection="1">
      <alignment horizontal="left"/>
      <protection/>
    </xf>
    <xf numFmtId="0" fontId="20" fillId="19" borderId="0" xfId="0" applyFont="1" applyFill="1" applyProtection="1">
      <protection/>
    </xf>
    <xf numFmtId="0" fontId="22" fillId="20" borderId="0" xfId="0" applyFont="1" applyFill="1" applyProtection="1">
      <protection/>
    </xf>
    <xf numFmtId="0" fontId="31" fillId="21" borderId="0" xfId="0" applyFont="1" applyFill="1" applyProtection="1">
      <protection/>
    </xf>
    <xf numFmtId="0" fontId="20" fillId="22" borderId="0" xfId="0" applyFont="1" applyFill="1" applyProtection="1">
      <protection/>
    </xf>
    <xf numFmtId="0" fontId="20" fillId="23" borderId="0" xfId="0" applyFont="1" applyFill="1" applyProtection="1">
      <protection/>
    </xf>
    <xf numFmtId="0" fontId="20" fillId="24" borderId="0" xfId="0" applyFont="1" applyFill="1" applyProtection="1">
      <protection/>
    </xf>
    <xf numFmtId="0" fontId="20" fillId="25" borderId="0" xfId="0" applyFont="1" applyFill="1" applyProtection="1">
      <protection/>
    </xf>
    <xf numFmtId="0" fontId="20" fillId="26" borderId="0" xfId="0" applyFont="1" applyFill="1" applyProtection="1">
      <protection/>
    </xf>
    <xf numFmtId="0" fontId="21" fillId="27" borderId="0" xfId="0" applyFont="1" applyFill="1" applyProtection="1">
      <protection/>
    </xf>
    <xf numFmtId="0" fontId="21" fillId="0" borderId="0" xfId="0" applyFont="1" applyBorder="1"/>
    <xf numFmtId="0" fontId="33" fillId="0" borderId="0" xfId="0" applyFont="1" applyFill="1" applyBorder="1" applyAlignment="1" applyProtection="1">
      <alignment horizontal="left"/>
      <protection locked="0"/>
    </xf>
    <xf numFmtId="0" fontId="20" fillId="0" borderId="0" xfId="20" applyFont="1" applyFill="1" applyBorder="1">
      <alignment/>
      <protection/>
    </xf>
    <xf numFmtId="0" fontId="20" fillId="0" borderId="0" xfId="20" applyFont="1" applyFill="1" applyBorder="1" applyAlignment="1">
      <alignment horizontal="right"/>
      <protection/>
    </xf>
    <xf numFmtId="0" fontId="20" fillId="0" borderId="0" xfId="20" applyFont="1" applyBorder="1">
      <alignment/>
      <protection/>
    </xf>
    <xf numFmtId="5" fontId="20" fillId="0" borderId="0" xfId="20" applyNumberFormat="1" applyFont="1" applyFill="1" applyBorder="1" applyAlignment="1">
      <alignment horizontal="right"/>
      <protection/>
    </xf>
    <xf numFmtId="0" fontId="21" fillId="0" borderId="0" xfId="20" applyFont="1" applyFill="1" applyBorder="1" applyAlignment="1">
      <alignment horizontal="left"/>
      <protection/>
    </xf>
    <xf numFmtId="0" fontId="40" fillId="0" borderId="1" xfId="20" applyFont="1" applyFill="1" applyBorder="1">
      <alignment/>
      <protection/>
    </xf>
    <xf numFmtId="5" fontId="21" fillId="0" borderId="1" xfId="20" applyNumberFormat="1" applyFont="1" applyFill="1" applyBorder="1" applyAlignment="1">
      <alignment horizontal="right"/>
      <protection/>
    </xf>
    <xf numFmtId="37" fontId="20" fillId="0" borderId="0" xfId="20" applyNumberFormat="1" applyFont="1" applyFill="1" applyBorder="1" applyAlignment="1">
      <alignment horizontal="right"/>
      <protection/>
    </xf>
    <xf numFmtId="0" fontId="21" fillId="0" borderId="0" xfId="20" applyFont="1" applyFill="1" applyBorder="1">
      <alignment/>
      <protection/>
    </xf>
    <xf numFmtId="37" fontId="20" fillId="0" borderId="0" xfId="20" applyNumberFormat="1" applyFont="1" applyFill="1" applyBorder="1" applyAlignment="1" quotePrefix="1">
      <alignment horizontal="right"/>
      <protection/>
    </xf>
    <xf numFmtId="0" fontId="53" fillId="0" borderId="0" xfId="20" applyFont="1" applyFill="1" applyBorder="1">
      <alignment/>
      <protection/>
    </xf>
    <xf numFmtId="37" fontId="18" fillId="0" borderId="0" xfId="20" applyNumberFormat="1" applyFont="1" applyFill="1" applyBorder="1" applyAlignment="1">
      <alignment horizontal="right"/>
      <protection/>
    </xf>
    <xf numFmtId="5" fontId="20" fillId="0" borderId="0" xfId="20" applyNumberFormat="1" applyFont="1" applyFill="1" applyBorder="1">
      <alignment/>
      <protection/>
    </xf>
    <xf numFmtId="5" fontId="29" fillId="0" borderId="0" xfId="20" applyNumberFormat="1" applyFont="1" applyFill="1" applyBorder="1" applyAlignment="1">
      <alignment horizontal="right"/>
      <protection/>
    </xf>
    <xf numFmtId="9" fontId="29" fillId="0" borderId="0" xfId="15" applyFont="1" applyFill="1" applyBorder="1" applyAlignment="1">
      <alignment horizontal="right"/>
    </xf>
    <xf numFmtId="9" fontId="54" fillId="0" borderId="0" xfId="15" applyFont="1" applyFill="1" applyBorder="1" applyAlignment="1">
      <alignment horizontal="right"/>
    </xf>
    <xf numFmtId="0" fontId="21" fillId="0" borderId="0" xfId="20" applyFont="1" applyBorder="1">
      <alignment/>
      <protection/>
    </xf>
    <xf numFmtId="37" fontId="29" fillId="0" borderId="0" xfId="20" applyNumberFormat="1" applyFont="1" applyFill="1" applyBorder="1" applyAlignment="1">
      <alignment horizontal="right"/>
      <protection/>
    </xf>
    <xf numFmtId="9" fontId="18" fillId="0" borderId="0" xfId="15" applyFont="1" applyFill="1" applyBorder="1" applyAlignment="1">
      <alignment horizontal="right"/>
    </xf>
    <xf numFmtId="0" fontId="18" fillId="0" borderId="0" xfId="20" applyFont="1" applyFill="1" applyBorder="1">
      <alignment/>
      <protection/>
    </xf>
    <xf numFmtId="2" fontId="45" fillId="0" borderId="0" xfId="20" applyNumberFormat="1" applyFont="1" applyFill="1" applyBorder="1" applyAlignment="1">
      <alignment horizontal="right"/>
      <protection/>
    </xf>
    <xf numFmtId="166" fontId="29" fillId="0" borderId="0" xfId="20" applyNumberFormat="1" applyFont="1" applyFill="1" applyBorder="1" applyAlignment="1">
      <alignment horizontal="right"/>
      <protection/>
    </xf>
    <xf numFmtId="166" fontId="54" fillId="0" borderId="0" xfId="20" applyNumberFormat="1" applyFont="1" applyFill="1" applyBorder="1" applyAlignment="1">
      <alignment horizontal="right"/>
      <protection/>
    </xf>
    <xf numFmtId="167" fontId="54" fillId="0" borderId="0" xfId="20" applyNumberFormat="1" applyFont="1" applyFill="1" applyBorder="1" applyAlignment="1">
      <alignment horizontal="right"/>
      <protection/>
    </xf>
    <xf numFmtId="37" fontId="29" fillId="0" borderId="0" xfId="15" applyNumberFormat="1" applyFont="1" applyFill="1" applyBorder="1" applyAlignment="1">
      <alignment horizontal="right"/>
    </xf>
    <xf numFmtId="9" fontId="20" fillId="0" borderId="0" xfId="20" applyNumberFormat="1" applyFont="1" applyBorder="1">
      <alignment/>
      <protection/>
    </xf>
    <xf numFmtId="5" fontId="29" fillId="0" borderId="0" xfId="20" applyNumberFormat="1" applyFont="1" applyFill="1" applyBorder="1" applyAlignment="1" applyProtection="1">
      <alignment horizontal="right"/>
      <protection/>
    </xf>
    <xf numFmtId="9" fontId="18" fillId="0" borderId="0" xfId="20" applyNumberFormat="1" applyFont="1" applyFill="1" applyBorder="1" applyAlignment="1" applyProtection="1">
      <alignment horizontal="right"/>
      <protection/>
    </xf>
    <xf numFmtId="5" fontId="21" fillId="0" borderId="0" xfId="20" applyNumberFormat="1" applyFont="1" applyFill="1" applyBorder="1" applyAlignment="1">
      <alignment horizontal="right"/>
      <protection/>
    </xf>
    <xf numFmtId="9" fontId="20" fillId="0" borderId="0" xfId="20" applyNumberFormat="1" applyFont="1" applyFill="1" applyBorder="1" applyAlignment="1">
      <alignment horizontal="right"/>
      <protection/>
    </xf>
    <xf numFmtId="0" fontId="20" fillId="0" borderId="0" xfId="0" applyFont="1" applyFill="1" applyAlignment="1" applyProtection="1">
      <alignment horizontal="left"/>
      <protection/>
    </xf>
    <xf numFmtId="164" fontId="20" fillId="0" borderId="0" xfId="20" applyNumberFormat="1" applyFont="1" applyFill="1" applyBorder="1" applyAlignment="1">
      <alignment horizontal="right"/>
      <protection/>
    </xf>
    <xf numFmtId="0" fontId="20" fillId="0" borderId="0" xfId="0" applyFont="1" applyBorder="1"/>
    <xf numFmtId="0" fontId="20" fillId="0" borderId="0" xfId="0" applyFont="1" applyBorder="1" applyAlignment="1">
      <alignment horizontal="right"/>
    </xf>
    <xf numFmtId="0" fontId="35" fillId="0" borderId="5" xfId="0" applyFont="1" applyFill="1" applyBorder="1" applyAlignment="1" applyProtection="1">
      <alignment horizontal="left"/>
      <protection locked="0"/>
    </xf>
    <xf numFmtId="0" fontId="20" fillId="0" borderId="6" xfId="20" applyFont="1" applyFill="1" applyBorder="1">
      <alignment/>
      <protection/>
    </xf>
    <xf numFmtId="37" fontId="20" fillId="0" borderId="6" xfId="20" applyNumberFormat="1" applyFont="1" applyFill="1" applyBorder="1" applyAlignment="1">
      <alignment horizontal="right"/>
      <protection/>
    </xf>
    <xf numFmtId="9" fontId="20" fillId="0" borderId="6" xfId="15" applyFont="1" applyFill="1" applyBorder="1" applyAlignment="1">
      <alignment horizontal="right"/>
    </xf>
    <xf numFmtId="9" fontId="48" fillId="0" borderId="6" xfId="15" applyFont="1" applyFill="1" applyBorder="1" applyAlignment="1">
      <alignment horizontal="right"/>
    </xf>
    <xf numFmtId="0" fontId="35" fillId="0" borderId="5" xfId="0" applyFont="1" applyFill="1" applyBorder="1" applyAlignment="1" applyProtection="1">
      <alignment horizontal="left" vertical="top"/>
      <protection locked="0"/>
    </xf>
    <xf numFmtId="0" fontId="24" fillId="0" borderId="5" xfId="0" applyFont="1" applyFill="1" applyBorder="1" applyAlignment="1" applyProtection="1">
      <alignment horizontal="left"/>
      <protection/>
    </xf>
    <xf numFmtId="0" fontId="20" fillId="0" borderId="5" xfId="0" applyFont="1" applyFill="1" applyBorder="1" applyAlignment="1" applyProtection="1">
      <alignment horizontal="justify" vertical="top" wrapText="1"/>
      <protection/>
    </xf>
    <xf numFmtId="0" fontId="35" fillId="0" borderId="6" xfId="0" applyFont="1" applyFill="1" applyBorder="1" applyProtection="1">
      <protection/>
    </xf>
    <xf numFmtId="0" fontId="23" fillId="0" borderId="6" xfId="0" applyFont="1" applyBorder="1" applyAlignment="1">
      <alignment horizontal="left" vertical="top" wrapText="1"/>
    </xf>
    <xf numFmtId="0" fontId="20" fillId="0" borderId="6" xfId="0" applyFont="1" applyFill="1" applyBorder="1" applyProtection="1">
      <protection/>
    </xf>
    <xf numFmtId="0" fontId="30" fillId="0" borderId="6" xfId="0" applyFont="1" applyFill="1" applyBorder="1" applyAlignment="1" applyProtection="1">
      <alignment horizontal="right"/>
      <protection/>
    </xf>
    <xf numFmtId="0" fontId="20" fillId="0" borderId="7" xfId="0" applyFont="1" applyBorder="1" applyProtection="1">
      <protection/>
    </xf>
    <xf numFmtId="0" fontId="42" fillId="0" borderId="7" xfId="0" applyFont="1" applyBorder="1" applyAlignment="1" applyProtection="1">
      <alignment horizontal="right"/>
      <protection/>
    </xf>
    <xf numFmtId="0" fontId="21" fillId="0" borderId="6" xfId="0" applyFont="1" applyFill="1" applyBorder="1" applyAlignment="1" applyProtection="1">
      <alignment horizontal="left"/>
      <protection/>
    </xf>
    <xf numFmtId="0" fontId="21" fillId="0" borderId="6" xfId="0" applyFont="1" applyFill="1" applyBorder="1" applyProtection="1">
      <protection/>
    </xf>
    <xf numFmtId="0" fontId="20" fillId="0" borderId="6" xfId="0" applyFont="1" applyFill="1" applyBorder="1" applyAlignment="1" applyProtection="1">
      <alignment horizontal="right"/>
      <protection/>
    </xf>
    <xf numFmtId="0" fontId="20" fillId="0" borderId="6" xfId="0" applyFont="1" applyBorder="1" applyAlignment="1" applyProtection="1">
      <alignment horizontal="right"/>
      <protection/>
    </xf>
    <xf numFmtId="0" fontId="15" fillId="0" borderId="5" xfId="0" applyFont="1" applyFill="1" applyBorder="1" applyAlignment="1" applyProtection="1">
      <alignment horizontal="left"/>
      <protection/>
    </xf>
    <xf numFmtId="0" fontId="9" fillId="0" borderId="5" xfId="0" applyFont="1" applyFill="1" applyBorder="1" applyProtection="1">
      <protection/>
    </xf>
    <xf numFmtId="0" fontId="4" fillId="0" borderId="6" xfId="20" applyFont="1" applyFill="1" applyBorder="1" applyAlignment="1" applyProtection="1">
      <alignment/>
      <protection locked="0"/>
    </xf>
    <xf numFmtId="37" fontId="4" fillId="0" borderId="6" xfId="20" applyNumberFormat="1" applyFont="1" applyFill="1" applyBorder="1" applyAlignment="1" applyProtection="1">
      <alignment/>
      <protection locked="0"/>
    </xf>
    <xf numFmtId="3" fontId="4" fillId="0" borderId="6" xfId="20" applyNumberFormat="1" applyFont="1" applyFill="1" applyBorder="1" applyAlignment="1" applyProtection="1">
      <alignment/>
      <protection locked="0"/>
    </xf>
    <xf numFmtId="3" fontId="4" fillId="0" borderId="6" xfId="20" applyNumberFormat="1" applyFont="1" applyFill="1" applyBorder="1" applyAlignment="1">
      <alignment/>
      <protection/>
    </xf>
    <xf numFmtId="3" fontId="4" fillId="3" borderId="6" xfId="20" applyNumberFormat="1" applyFont="1" applyFill="1" applyBorder="1" applyAlignment="1">
      <alignment/>
      <protection/>
    </xf>
    <xf numFmtId="3" fontId="4" fillId="3" borderId="6" xfId="20" applyNumberFormat="1" applyFont="1" applyFill="1" applyBorder="1" applyAlignment="1" applyProtection="1">
      <alignment/>
      <protection/>
    </xf>
    <xf numFmtId="3" fontId="4" fillId="3" borderId="6" xfId="20" applyNumberFormat="1" applyFont="1" applyFill="1" applyBorder="1" applyAlignment="1" applyProtection="1">
      <alignment/>
      <protection locked="0"/>
    </xf>
    <xf numFmtId="0" fontId="55" fillId="0" borderId="0" xfId="20" applyFont="1" applyFill="1" applyBorder="1" applyAlignment="1" applyProtection="1">
      <alignment horizontal="right"/>
      <protection locked="0"/>
    </xf>
    <xf numFmtId="0" fontId="56" fillId="0" borderId="0" xfId="0" applyFont="1" applyFill="1" applyBorder="1" applyAlignment="1" applyProtection="1">
      <alignment horizontal="left"/>
      <protection locked="0"/>
    </xf>
    <xf numFmtId="179" fontId="57" fillId="0" borderId="0" xfId="0" applyNumberFormat="1" applyFont="1" applyFill="1" applyBorder="1" applyAlignment="1" applyProtection="1">
      <alignment horizontal="left"/>
      <protection locked="0"/>
    </xf>
    <xf numFmtId="180" fontId="57" fillId="0" borderId="0" xfId="0" applyNumberFormat="1" applyFont="1" applyFill="1" applyBorder="1" applyAlignment="1" applyProtection="1">
      <alignment horizontal="left"/>
      <protection locked="0"/>
    </xf>
    <xf numFmtId="0" fontId="59" fillId="0" borderId="0" xfId="21" applyFont="1" applyAlignment="1">
      <alignment horizontal="left"/>
    </xf>
    <xf numFmtId="0" fontId="59" fillId="0" borderId="0" xfId="21" applyFont="1" applyProtection="1">
      <protection/>
    </xf>
    <xf numFmtId="0" fontId="60" fillId="0" borderId="0" xfId="0" applyFont="1" applyAlignment="1" applyProtection="1">
      <alignment horizontal="left"/>
      <protection/>
    </xf>
    <xf numFmtId="0" fontId="60" fillId="0" borderId="0" xfId="0" applyFont="1" applyAlignment="1" applyProtection="1">
      <alignment horizontal="right"/>
      <protection/>
    </xf>
    <xf numFmtId="0" fontId="0" fillId="0" borderId="0" xfId="0" applyAlignment="1">
      <alignment horizontal="right"/>
    </xf>
    <xf numFmtId="0" fontId="60" fillId="0" borderId="0" xfId="0" applyFont="1" applyAlignment="1" applyProtection="1">
      <alignment horizontal="center"/>
      <protection/>
    </xf>
    <xf numFmtId="0" fontId="40" fillId="0" borderId="0" xfId="0" applyFont="1" applyFill="1" applyBorder="1" applyAlignment="1" applyProtection="1">
      <alignment horizontal="right"/>
      <protection/>
    </xf>
    <xf numFmtId="0" fontId="0" fillId="0" borderId="0" xfId="0" applyFont="1" applyAlignment="1" applyProtection="1">
      <alignment horizontal="left"/>
      <protection/>
    </xf>
    <xf numFmtId="0" fontId="20" fillId="0" borderId="8" xfId="0" applyFont="1" applyBorder="1" applyProtection="1">
      <protection/>
    </xf>
    <xf numFmtId="0" fontId="20" fillId="0" borderId="8" xfId="0" applyFont="1" applyFill="1" applyBorder="1" applyProtection="1">
      <protection/>
    </xf>
    <xf numFmtId="0" fontId="21" fillId="0" borderId="8" xfId="0" applyFont="1" applyFill="1" applyBorder="1" applyAlignment="1" applyProtection="1">
      <alignment horizontal="right"/>
      <protection/>
    </xf>
    <xf numFmtId="3" fontId="21" fillId="0" borderId="8" xfId="0" applyNumberFormat="1" applyFont="1" applyFill="1" applyBorder="1" applyAlignment="1" applyProtection="1">
      <alignment horizontal="right"/>
      <protection/>
    </xf>
    <xf numFmtId="0" fontId="23" fillId="0" borderId="8" xfId="0" applyFont="1" applyBorder="1" applyAlignment="1">
      <alignment horizontal="left" vertical="top" wrapText="1"/>
    </xf>
    <xf numFmtId="3" fontId="21" fillId="0" borderId="8" xfId="0" applyNumberFormat="1" applyFont="1" applyFill="1" applyBorder="1" applyProtection="1">
      <protection/>
    </xf>
    <xf numFmtId="0" fontId="22" fillId="0" borderId="8" xfId="0" applyFont="1" applyFill="1" applyBorder="1" applyProtection="1">
      <protection/>
    </xf>
    <xf numFmtId="0" fontId="36" fillId="0" borderId="8" xfId="0" applyFont="1" applyBorder="1" applyAlignment="1" applyProtection="1">
      <alignment horizontal="left"/>
      <protection/>
    </xf>
    <xf numFmtId="0" fontId="0" fillId="0" borderId="8" xfId="0" applyFont="1" applyBorder="1" applyAlignment="1" applyProtection="1">
      <alignment horizontal="left"/>
      <protection/>
    </xf>
    <xf numFmtId="164" fontId="20" fillId="0" borderId="8" xfId="16" applyNumberFormat="1" applyFont="1" applyFill="1" applyBorder="1" applyAlignment="1" applyProtection="1">
      <alignment horizontal="right"/>
      <protection locked="0"/>
    </xf>
    <xf numFmtId="0" fontId="22" fillId="0" borderId="0" xfId="0" applyFont="1" applyFill="1" applyBorder="1" applyProtection="1">
      <protection/>
    </xf>
    <xf numFmtId="0" fontId="25" fillId="0" borderId="0" xfId="0" applyFont="1" applyFill="1" applyBorder="1" applyAlignment="1" applyProtection="1">
      <alignment horizontal="right" textRotation="90"/>
      <protection/>
    </xf>
    <xf numFmtId="0" fontId="27" fillId="0" borderId="0" xfId="0" applyFont="1" applyFill="1" applyBorder="1" applyAlignment="1" applyProtection="1">
      <alignment horizontal="right"/>
      <protection/>
    </xf>
    <xf numFmtId="3" fontId="21" fillId="0" borderId="0" xfId="0" applyNumberFormat="1" applyFont="1" applyFill="1" applyAlignment="1" applyProtection="1">
      <alignment horizontal="right"/>
      <protection/>
    </xf>
    <xf numFmtId="0" fontId="23" fillId="0" borderId="0" xfId="0" applyFont="1" applyAlignment="1">
      <alignment horizontal="left" vertical="top" wrapText="1"/>
    </xf>
    <xf numFmtId="0" fontId="20" fillId="0" borderId="9" xfId="0" applyFont="1" applyBorder="1" applyProtection="1">
      <protection/>
    </xf>
    <xf numFmtId="0" fontId="20" fillId="0" borderId="9" xfId="20" applyFont="1" applyFill="1" applyBorder="1" applyAlignment="1" applyProtection="1">
      <alignment/>
      <protection locked="0"/>
    </xf>
    <xf numFmtId="0" fontId="21" fillId="0" borderId="9" xfId="0" applyFont="1" applyFill="1" applyBorder="1" applyProtection="1">
      <protection/>
    </xf>
    <xf numFmtId="0" fontId="20" fillId="0" borderId="9" xfId="0" applyFont="1" applyFill="1" applyBorder="1" applyProtection="1">
      <protection/>
    </xf>
    <xf numFmtId="0" fontId="32" fillId="0" borderId="9" xfId="0" applyFont="1" applyFill="1" applyBorder="1" applyProtection="1">
      <protection hidden="1"/>
    </xf>
    <xf numFmtId="0" fontId="32" fillId="0" borderId="0" xfId="0" applyFont="1" applyFill="1" applyBorder="1" applyProtection="1">
      <protection hidden="1"/>
    </xf>
    <xf numFmtId="0" fontId="22" fillId="0" borderId="10" xfId="0" applyFont="1" applyFill="1" applyBorder="1" applyProtection="1">
      <protection/>
    </xf>
    <xf numFmtId="0" fontId="22" fillId="0" borderId="11" xfId="0" applyFont="1" applyFill="1" applyBorder="1" applyProtection="1">
      <protection/>
    </xf>
    <xf numFmtId="0" fontId="20" fillId="0" borderId="10" xfId="0" applyFont="1" applyBorder="1" applyProtection="1">
      <protection/>
    </xf>
    <xf numFmtId="0" fontId="20" fillId="0" borderId="11" xfId="0" applyFont="1" applyBorder="1" applyProtection="1">
      <protection/>
    </xf>
    <xf numFmtId="0" fontId="20" fillId="0" borderId="12" xfId="0" applyFont="1" applyBorder="1" applyProtection="1">
      <protection/>
    </xf>
    <xf numFmtId="0" fontId="20" fillId="0" borderId="13" xfId="0" applyFont="1" applyBorder="1" applyProtection="1">
      <protection/>
    </xf>
    <xf numFmtId="164" fontId="20" fillId="0" borderId="3" xfId="16" applyNumberFormat="1" applyFont="1" applyFill="1" applyBorder="1" applyAlignment="1" applyProtection="1">
      <alignment horizontal="right"/>
      <protection/>
    </xf>
    <xf numFmtId="3" fontId="21" fillId="0" borderId="0" xfId="0" applyNumberFormat="1" applyFont="1" applyFill="1" applyAlignment="1" applyProtection="1">
      <alignment horizontal="right"/>
      <protection/>
    </xf>
    <xf numFmtId="3" fontId="20" fillId="0" borderId="2" xfId="16" applyNumberFormat="1" applyFont="1" applyFill="1" applyBorder="1" applyAlignment="1" applyProtection="1">
      <alignment horizontal="right"/>
      <protection locked="0"/>
    </xf>
    <xf numFmtId="177" fontId="20" fillId="0" borderId="2" xfId="0" applyNumberFormat="1" applyFont="1" applyFill="1" applyBorder="1" applyAlignment="1" applyProtection="1">
      <alignment/>
      <protection locked="0"/>
    </xf>
    <xf numFmtId="177" fontId="23" fillId="0" borderId="2" xfId="0" applyNumberFormat="1" applyFont="1" applyFill="1" applyBorder="1" applyAlignment="1" applyProtection="1">
      <alignment/>
      <protection locked="0"/>
    </xf>
    <xf numFmtId="0" fontId="20" fillId="0" borderId="0" xfId="0" applyFont="1" applyFill="1" applyAlignment="1" applyProtection="1">
      <alignment horizontal="left" vertical="top" wrapText="1"/>
      <protection/>
    </xf>
    <xf numFmtId="0" fontId="0" fillId="0" borderId="0" xfId="0" applyAlignment="1">
      <alignment horizontal="left" vertical="top" wrapText="1"/>
    </xf>
    <xf numFmtId="176" fontId="20" fillId="0" borderId="2" xfId="0" applyNumberFormat="1" applyFont="1" applyFill="1" applyBorder="1" applyAlignment="1" applyProtection="1">
      <alignment/>
      <protection locked="0"/>
    </xf>
    <xf numFmtId="176" fontId="23" fillId="0" borderId="2" xfId="0" applyNumberFormat="1" applyFont="1" applyFill="1" applyBorder="1" applyAlignment="1" applyProtection="1">
      <alignment/>
      <protection locked="0"/>
    </xf>
    <xf numFmtId="3" fontId="20" fillId="0" borderId="3" xfId="16" applyNumberFormat="1" applyFont="1" applyFill="1" applyBorder="1" applyAlignment="1" applyProtection="1">
      <alignment horizontal="right"/>
      <protection locked="0"/>
    </xf>
    <xf numFmtId="168" fontId="20" fillId="0" borderId="2" xfId="16" applyNumberFormat="1" applyFont="1" applyFill="1" applyBorder="1" applyAlignment="1" applyProtection="1">
      <alignment horizontal="right"/>
      <protection locked="0"/>
    </xf>
    <xf numFmtId="174" fontId="43" fillId="0" borderId="0" xfId="0" applyNumberFormat="1" applyFont="1" applyFill="1" applyBorder="1" applyAlignment="1" applyProtection="1">
      <alignment horizontal="left" vertical="center"/>
      <protection/>
    </xf>
    <xf numFmtId="0" fontId="35" fillId="0" borderId="0" xfId="0" applyFont="1" applyFill="1" applyBorder="1" applyAlignment="1" applyProtection="1">
      <alignment horizontal="left"/>
      <protection/>
    </xf>
    <xf numFmtId="9" fontId="35" fillId="0" borderId="0" xfId="0" applyNumberFormat="1" applyFont="1" applyFill="1" applyBorder="1" applyAlignment="1" applyProtection="1">
      <alignment horizontal="right"/>
      <protection/>
    </xf>
    <xf numFmtId="0" fontId="44" fillId="0" borderId="0" xfId="0" applyFont="1" applyAlignment="1" applyProtection="1">
      <alignment horizontal="right"/>
      <protection/>
    </xf>
    <xf numFmtId="167" fontId="35" fillId="0" borderId="0" xfId="0" applyNumberFormat="1" applyFont="1" applyFill="1" applyBorder="1" applyAlignment="1" applyProtection="1">
      <alignment horizontal="right"/>
      <protection/>
    </xf>
    <xf numFmtId="0" fontId="0" fillId="0" borderId="0" xfId="0" applyFont="1" applyAlignment="1" applyProtection="1">
      <alignment horizontal="right"/>
      <protection/>
    </xf>
    <xf numFmtId="0" fontId="25" fillId="0" borderId="0" xfId="0" applyFont="1" applyFill="1" applyAlignment="1" applyProtection="1">
      <alignment horizontal="right" vertical="top" textRotation="90"/>
      <protection/>
    </xf>
    <xf numFmtId="164" fontId="20" fillId="0" borderId="3" xfId="16" applyNumberFormat="1" applyFont="1" applyFill="1" applyBorder="1" applyAlignment="1" applyProtection="1">
      <alignment horizontal="right"/>
      <protection locked="0"/>
    </xf>
    <xf numFmtId="169" fontId="20" fillId="0" borderId="2" xfId="16" applyNumberFormat="1" applyFont="1" applyFill="1" applyBorder="1" applyAlignment="1" applyProtection="1">
      <alignment horizontal="right"/>
      <protection locked="0"/>
    </xf>
    <xf numFmtId="0" fontId="20" fillId="0" borderId="0" xfId="0" applyFont="1" applyFill="1" applyBorder="1" applyAlignment="1" applyProtection="1">
      <alignment horizontal="left" vertical="top" wrapText="1"/>
      <protection/>
    </xf>
    <xf numFmtId="178" fontId="20" fillId="0" borderId="2" xfId="16" applyNumberFormat="1" applyFont="1" applyFill="1" applyBorder="1" applyAlignment="1" applyProtection="1">
      <alignment horizontal="right"/>
      <protection locked="0"/>
    </xf>
    <xf numFmtId="0" fontId="23" fillId="0" borderId="0" xfId="0" applyFont="1" applyAlignment="1">
      <alignment horizontal="left" vertical="top" wrapText="1"/>
    </xf>
    <xf numFmtId="0" fontId="26" fillId="0" borderId="0" xfId="0" applyFont="1" applyFill="1" applyAlignment="1" applyProtection="1">
      <alignment horizontal="right"/>
      <protection/>
    </xf>
    <xf numFmtId="0" fontId="39" fillId="0" borderId="0" xfId="0" applyFont="1" applyFill="1" applyAlignment="1" applyProtection="1">
      <alignment horizontal="right" vertical="top"/>
      <protection/>
    </xf>
    <xf numFmtId="0" fontId="38" fillId="0" borderId="0" xfId="0" applyFont="1" applyFill="1" applyAlignment="1" applyProtection="1">
      <alignment horizontal="right" vertical="center"/>
      <protection locked="0"/>
    </xf>
    <xf numFmtId="175" fontId="20" fillId="0" borderId="2" xfId="0" applyNumberFormat="1" applyFont="1" applyFill="1" applyBorder="1" applyAlignment="1" applyProtection="1">
      <alignment/>
      <protection locked="0"/>
    </xf>
    <xf numFmtId="175" fontId="23" fillId="0" borderId="2" xfId="0" applyNumberFormat="1" applyFont="1" applyFill="1" applyBorder="1" applyAlignment="1" applyProtection="1">
      <alignment/>
      <protection locked="0"/>
    </xf>
    <xf numFmtId="0" fontId="23" fillId="0" borderId="0" xfId="0" applyFont="1" applyFill="1" applyAlignment="1" applyProtection="1">
      <alignment horizontal="left" vertical="top" wrapText="1"/>
      <protection/>
    </xf>
    <xf numFmtId="0" fontId="0" fillId="0" borderId="0" xfId="0" applyAlignment="1">
      <alignment wrapText="1"/>
    </xf>
    <xf numFmtId="0" fontId="36" fillId="0" borderId="0" xfId="0" applyFont="1" applyAlignment="1" applyProtection="1">
      <alignment horizontal="left" vertical="top" wrapText="1"/>
      <protection/>
    </xf>
    <xf numFmtId="164" fontId="4" fillId="0" borderId="0" xfId="15" applyNumberFormat="1" applyFont="1" applyFill="1" applyBorder="1" applyAlignment="1" applyProtection="1">
      <alignment horizontal="left"/>
      <protection locked="0"/>
    </xf>
    <xf numFmtId="9" fontId="4" fillId="0" borderId="0" xfId="15" applyFont="1" applyFill="1" applyBorder="1" applyAlignment="1" applyProtection="1">
      <alignment horizontal="left"/>
      <protection locked="0"/>
    </xf>
    <xf numFmtId="170" fontId="4" fillId="0" borderId="0" xfId="0" applyNumberFormat="1" applyFont="1" applyFill="1" applyBorder="1" applyAlignment="1" applyProtection="1">
      <alignment horizontal="left"/>
      <protection locked="0"/>
    </xf>
  </cellXfs>
  <cellStyles count="8">
    <cellStyle name="Normal" xfId="0"/>
    <cellStyle name="Percent" xfId="15"/>
    <cellStyle name="Currency" xfId="16"/>
    <cellStyle name="Currency [0]" xfId="17"/>
    <cellStyle name="Comma" xfId="18"/>
    <cellStyle name="Comma [0]" xfId="19"/>
    <cellStyle name="Normal_Nucleus Research Extrusion Prevention ROI Tool"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325"/>
          <c:y val="0.1205"/>
          <c:w val="0.89175"/>
          <c:h val="0.85925"/>
        </c:manualLayout>
      </c:layout>
      <c:barChart>
        <c:barDir val="col"/>
        <c:grouping val="clustered"/>
        <c:varyColors val="0"/>
        <c:ser>
          <c:idx val="0"/>
          <c:order val="0"/>
          <c:spPr>
            <a:solidFill>
              <a:srgbClr val="00FF00"/>
            </a:solidFill>
            <a:ln w="25400">
              <a:noFill/>
            </a:ln>
            <a:scene3d>
              <a:camera prst="orthographicFront"/>
              <a:lightRig rig="threePt" dir="t"/>
            </a:scene3d>
            <a:sp3d>
              <a:bevelT w="127000" h="1270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700" b="0" i="0" u="none" baseline="0">
                    <a:solidFill>
                      <a:srgbClr val="000000"/>
                    </a:solidFill>
                    <a:latin typeface="+mn-lt"/>
                    <a:ea typeface="Arial"/>
                    <a:cs typeface="Arial"/>
                  </a:defRPr>
                </a:pPr>
              </a:p>
            </c:txPr>
            <c:showLegendKey val="0"/>
            <c:showVal val="1"/>
            <c:showBubbleSize val="0"/>
            <c:showCatName val="0"/>
            <c:showSerName val="0"/>
            <c:showPercent val="0"/>
          </c:dLbls>
          <c:cat>
            <c:strRef>
              <c:f>'Financial Business Case'!$H$232:$J$232</c:f>
              <c:strCache/>
            </c:strRef>
          </c:cat>
          <c:val>
            <c:numRef>
              <c:f>'Financial Business Case'!$H$241:$J$241</c:f>
              <c:numCache/>
            </c:numRef>
          </c:val>
        </c:ser>
        <c:gapWidth val="10"/>
        <c:axId val="63452325"/>
        <c:axId val="34200014"/>
      </c:barChart>
      <c:dateAx>
        <c:axId val="63452325"/>
        <c:scaling>
          <c:orientation val="minMax"/>
        </c:scaling>
        <c:axPos val="b"/>
        <c:delete val="1"/>
        <c:majorTickMark val="out"/>
        <c:minorTickMark val="none"/>
        <c:tickLblPos val="nextTo"/>
        <c:crossAx val="34200014"/>
        <c:crosses val="autoZero"/>
        <c:auto val="0"/>
        <c:baseTimeUnit val="days"/>
        <c:noMultiLvlLbl val="0"/>
      </c:dateAx>
      <c:valAx>
        <c:axId val="34200014"/>
        <c:scaling>
          <c:orientation val="minMax"/>
        </c:scaling>
        <c:axPos val="l"/>
        <c:delete val="1"/>
        <c:majorTickMark val="out"/>
        <c:minorTickMark val="none"/>
        <c:tickLblPos val="nextTo"/>
        <c:crossAx val="63452325"/>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5"/>
          <c:y val="0.029"/>
          <c:w val="0.896"/>
          <c:h val="0.87275"/>
        </c:manualLayout>
      </c:layout>
      <c:barChart>
        <c:barDir val="col"/>
        <c:grouping val="clustered"/>
        <c:varyColors val="0"/>
        <c:ser>
          <c:idx val="0"/>
          <c:order val="0"/>
          <c:spPr>
            <a:solidFill>
              <a:srgbClr val="00FFFF"/>
            </a:solidFill>
            <a:ln w="25400">
              <a:noFill/>
            </a:ln>
            <a:scene3d>
              <a:camera prst="orthographicFront"/>
              <a:lightRig rig="threePt" dir="t"/>
            </a:scene3d>
            <a:sp3d>
              <a:bevelT w="127000" h="1270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0"/>
            <c:showSerName val="0"/>
            <c:showPercent val="0"/>
          </c:dLbls>
          <c:val>
            <c:numRef>
              <c:f>'Financial Business Case'!$G$240:$J$240</c:f>
              <c:numCache/>
            </c:numRef>
          </c:val>
        </c:ser>
        <c:gapWidth val="10"/>
        <c:axId val="39364671"/>
        <c:axId val="18737720"/>
      </c:barChart>
      <c:dateAx>
        <c:axId val="39364671"/>
        <c:scaling>
          <c:orientation val="minMax"/>
        </c:scaling>
        <c:axPos val="b"/>
        <c:delete val="1"/>
        <c:majorTickMark val="out"/>
        <c:minorTickMark val="none"/>
        <c:tickLblPos val="nextTo"/>
        <c:crossAx val="18737720"/>
        <c:crosses val="autoZero"/>
        <c:auto val="0"/>
        <c:baseTimeUnit val="days"/>
        <c:noMultiLvlLbl val="0"/>
      </c:dateAx>
      <c:valAx>
        <c:axId val="18737720"/>
        <c:scaling>
          <c:orientation val="minMax"/>
        </c:scaling>
        <c:axPos val="l"/>
        <c:delete val="1"/>
        <c:majorTickMark val="out"/>
        <c:minorTickMark val="none"/>
        <c:tickLblPos val="nextTo"/>
        <c:crossAx val="39364671"/>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4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775"/>
          <c:y val="0.0675"/>
          <c:w val="0.968"/>
          <c:h val="0.86475"/>
        </c:manualLayout>
      </c:layout>
      <c:barChart>
        <c:barDir val="bar"/>
        <c:grouping val="percentStacked"/>
        <c:varyColors val="0"/>
        <c:ser>
          <c:idx val="1"/>
          <c:order val="0"/>
          <c:spPr>
            <a:solidFill>
              <a:srgbClr val="0000FF"/>
            </a:solidFill>
            <a:ln w="25400">
              <a:noFill/>
            </a:ln>
            <a:scene3d>
              <a:camera prst="orthographicFront"/>
              <a:lightRig rig="threePt" dir="t"/>
            </a:scene3d>
            <a:sp3d>
              <a:bevelT w="127000" h="127000"/>
            </a:sp3d>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70C0"/>
              </a:solidFill>
              <a:ln w="25400">
                <a:noFill/>
              </a:ln>
              <a:scene3d>
                <a:camera prst="orthographicFront"/>
                <a:lightRig rig="threePt" dir="t"/>
              </a:scene3d>
              <a:sp3d>
                <a:bevelT w="127000" h="127000"/>
              </a:sp3d>
            </c:spPr>
          </c:dPt>
          <c:dLbls>
            <c:numFmt formatCode="General" sourceLinked="1"/>
            <c:showLegendKey val="0"/>
            <c:showVal val="0"/>
            <c:showBubbleSize val="0"/>
            <c:showCatName val="0"/>
            <c:showSerName val="0"/>
            <c:showPercent val="0"/>
          </c:dLbls>
          <c:val>
            <c:numRef>
              <c:f>'Financial Business Case'!$K$233</c:f>
              <c:numCache/>
            </c:numRef>
          </c:val>
        </c:ser>
        <c:ser>
          <c:idx val="0"/>
          <c:order val="1"/>
          <c:spPr>
            <a:solidFill>
              <a:srgbClr val="C00000"/>
            </a:solidFill>
            <a:ln w="25400">
              <a:noFill/>
            </a:ln>
            <a:scene3d>
              <a:camera prst="orthographicFront"/>
              <a:lightRig rig="threePt" dir="t"/>
            </a:scene3d>
            <a:sp3d>
              <a:bevelT w="127000" h="1270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'Financial Business Case'!$K$234</c:f>
              <c:numCache/>
            </c:numRef>
          </c:val>
        </c:ser>
        <c:overlap val="100"/>
        <c:axId val="34421753"/>
        <c:axId val="41360322"/>
      </c:barChart>
      <c:catAx>
        <c:axId val="34421753"/>
        <c:scaling>
          <c:orientation val="minMax"/>
        </c:scaling>
        <c:axPos val="l"/>
        <c:delete val="1"/>
        <c:majorTickMark val="out"/>
        <c:minorTickMark val="none"/>
        <c:tickLblPos val="nextTo"/>
        <c:crossAx val="41360322"/>
        <c:crosses val="autoZero"/>
        <c:auto val="1"/>
        <c:lblOffset val="100"/>
        <c:noMultiLvlLbl val="0"/>
      </c:catAx>
      <c:valAx>
        <c:axId val="41360322"/>
        <c:scaling>
          <c:orientation val="minMax"/>
          <c:min val="0"/>
        </c:scaling>
        <c:axPos val="b"/>
        <c:delete val="1"/>
        <c:majorTickMark val="out"/>
        <c:minorTickMark val="none"/>
        <c:tickLblPos val="nextTo"/>
        <c:crossAx val="34421753"/>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7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trlProps/ctrlProp1.xml><?xml version="1.0" encoding="utf-8"?>
<formControlPr xmlns="http://schemas.microsoft.com/office/spreadsheetml/2009/9/main" objectType="CheckBox" fmlaLink="$H$162" lockText="1"/>
</file>

<file path=xl/ctrlProps/ctrlProp10.xml><?xml version="1.0" encoding="utf-8"?>
<formControlPr xmlns="http://schemas.microsoft.com/office/spreadsheetml/2009/9/main" objectType="Spin" dx="16" fmlaLink="R142" inc="5" max="1000" page="10" val="100"/>
</file>

<file path=xl/ctrlProps/ctrlProp11.xml><?xml version="1.0" encoding="utf-8"?>
<formControlPr xmlns="http://schemas.microsoft.com/office/spreadsheetml/2009/9/main" objectType="Spin" dx="16" fmlaLink="$D$5" max="20" min="3" page="10" val="5"/>
</file>

<file path=xl/ctrlProps/ctrlProp2.xml><?xml version="1.0" encoding="utf-8"?>
<formControlPr xmlns="http://schemas.microsoft.com/office/spreadsheetml/2009/9/main" objectType="Spin" dx="16" fmlaLink="R62" inc="5" max="1000" page="10" val="250"/>
</file>

<file path=xl/ctrlProps/ctrlProp3.xml><?xml version="1.0" encoding="utf-8"?>
<formControlPr xmlns="http://schemas.microsoft.com/office/spreadsheetml/2009/9/main" objectType="Spin" dx="16" fmlaLink="$R$86" max="100" page="10" val="20"/>
</file>

<file path=xl/ctrlProps/ctrlProp4.xml><?xml version="1.0" encoding="utf-8"?>
<formControlPr xmlns="http://schemas.microsoft.com/office/spreadsheetml/2009/9/main" objectType="CheckBox" fmlaLink="$H$172" lockText="1"/>
</file>

<file path=xl/ctrlProps/ctrlProp5.xml><?xml version="1.0" encoding="utf-8"?>
<formControlPr xmlns="http://schemas.microsoft.com/office/spreadsheetml/2009/9/main" objectType="Spin" dx="16" fmlaLink="R69" inc="5" max="1000" page="10" val="335"/>
</file>

<file path=xl/ctrlProps/ctrlProp6.xml><?xml version="1.0" encoding="utf-8"?>
<formControlPr xmlns="http://schemas.microsoft.com/office/spreadsheetml/2009/9/main" objectType="Spin" dx="16" fmlaLink="R76" inc="5" max="1000" page="10" val="500"/>
</file>

<file path=xl/ctrlProps/ctrlProp7.xml><?xml version="1.0" encoding="utf-8"?>
<formControlPr xmlns="http://schemas.microsoft.com/office/spreadsheetml/2009/9/main" objectType="Spin" dx="16" fmlaLink="R112" inc="5" max="1000" page="10" val="100"/>
</file>

<file path=xl/ctrlProps/ctrlProp8.xml><?xml version="1.0" encoding="utf-8"?>
<formControlPr xmlns="http://schemas.microsoft.com/office/spreadsheetml/2009/9/main" objectType="Spin" dx="16" fmlaLink="R123" inc="5" max="1000" page="10" val="100"/>
</file>

<file path=xl/ctrlProps/ctrlProp9.xml><?xml version="1.0" encoding="utf-8"?>
<formControlPr xmlns="http://schemas.microsoft.com/office/spreadsheetml/2009/9/main" objectType="Spin" dx="16" fmlaLink="R133" inc="5" max="1000" page="10" val="250"/>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wmf" /><Relationship Id="rId5" Type="http://schemas.openxmlformats.org/officeDocument/2006/relationships/image" Target="../media/image2.png" /><Relationship Id="rId6" Type="http://schemas.openxmlformats.org/officeDocument/2006/relationships/hyperlink" Target="http://nucleusresearch.com/research/notes-and-reports/infographic-building-the-financial-business-case/" TargetMode="External" /><Relationship Id="rId7" Type="http://schemas.openxmlformats.org/officeDocument/2006/relationships/hyperlink" Target="http://nucleusresearch.com/research/notes-and-reports/infographic-building-the-financial-business-case/" TargetMode="External" /><Relationship Id="rId8" Type="http://schemas.openxmlformats.org/officeDocument/2006/relationships/hyperlink" Target="http://nucleusresearch.com/research/notes-and-reports/maximizing-potential-return-on-investment/" TargetMode="External" /><Relationship Id="rId9" Type="http://schemas.openxmlformats.org/officeDocument/2006/relationships/hyperlink" Target="http://nucleusresearch.com/research/notes-and-reports/maximizing-potential-return-on-investment/" TargetMode="External" /><Relationship Id="rId10" Type="http://schemas.openxmlformats.org/officeDocument/2006/relationships/hyperlink" Target="http://nucleusresearch.com/research/notes-and-reports/indirect-benefits-the-invisible-roi-drivers/" TargetMode="External" /><Relationship Id="rId11" Type="http://schemas.openxmlformats.org/officeDocument/2006/relationships/hyperlink" Target="http://nucleusresearch.com/research/notes-and-reports/indirect-benefits-the-invisible-roi-drivers/" TargetMode="External" /><Relationship Id="rId12" Type="http://schemas.openxmlformats.org/officeDocument/2006/relationships/hyperlink" Target="http://nucleusresearch.com/research/notes-and-reports/quantifying-the-value-of-increased-productivity/" TargetMode="External" /><Relationship Id="rId13" Type="http://schemas.openxmlformats.org/officeDocument/2006/relationships/hyperlink" Target="http://nucleusresearch.com/research/notes-and-reports/quantifying-the-value-of-increased-productivity/" TargetMode="External" /><Relationship Id="rId14" Type="http://schemas.openxmlformats.org/officeDocument/2006/relationships/hyperlink" Target="http://nucleusresearch.com/research/notes-and-reports/understanding-metrics-npv-versus-roi/" TargetMode="External" /><Relationship Id="rId15" Type="http://schemas.openxmlformats.org/officeDocument/2006/relationships/hyperlink" Target="http://nucleusresearch.com/research/notes-and-reports/understanding-metrics-npv-versus-roi/" TargetMode="External" /><Relationship Id="rId16" Type="http://schemas.openxmlformats.org/officeDocument/2006/relationships/hyperlink" Target="http://nucleusresearch.com/research/notes-and-reports/the-strengths-and-weaknesses-of-tco/" TargetMode="External" /><Relationship Id="rId17" Type="http://schemas.openxmlformats.org/officeDocument/2006/relationships/hyperlink" Target="http://nucleusresearch.com/research/notes-and-reports/the-strengths-and-weaknesses-of-tc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206</xdr:row>
      <xdr:rowOff>28575</xdr:rowOff>
    </xdr:from>
    <xdr:to>
      <xdr:col>14</xdr:col>
      <xdr:colOff>647700</xdr:colOff>
      <xdr:row>220</xdr:row>
      <xdr:rowOff>66675</xdr:rowOff>
    </xdr:to>
    <xdr:graphicFrame macro="">
      <xdr:nvGraphicFramePr>
        <xdr:cNvPr id="17909" name="Chart 86"/>
        <xdr:cNvGraphicFramePr/>
      </xdr:nvGraphicFramePr>
      <xdr:xfrm>
        <a:off x="5172075" y="28336875"/>
        <a:ext cx="3171825" cy="1905000"/>
      </xdr:xfrm>
      <a:graphic>
        <a:graphicData uri="http://schemas.openxmlformats.org/drawingml/2006/chart">
          <c:chart xmlns:c="http://schemas.openxmlformats.org/drawingml/2006/chart" r:id="rId1"/>
        </a:graphicData>
      </a:graphic>
    </xdr:graphicFrame>
    <xdr:clientData/>
  </xdr:twoCellAnchor>
  <xdr:twoCellAnchor>
    <xdr:from>
      <xdr:col>10</xdr:col>
      <xdr:colOff>342900</xdr:colOff>
      <xdr:row>232</xdr:row>
      <xdr:rowOff>0</xdr:rowOff>
    </xdr:from>
    <xdr:to>
      <xdr:col>14</xdr:col>
      <xdr:colOff>647700</xdr:colOff>
      <xdr:row>245</xdr:row>
      <xdr:rowOff>123825</xdr:rowOff>
    </xdr:to>
    <xdr:graphicFrame macro="">
      <xdr:nvGraphicFramePr>
        <xdr:cNvPr id="17910" name="Chart 99"/>
        <xdr:cNvGraphicFramePr/>
      </xdr:nvGraphicFramePr>
      <xdr:xfrm>
        <a:off x="5781675" y="31794450"/>
        <a:ext cx="2562225" cy="1857375"/>
      </xdr:xfrm>
      <a:graphic>
        <a:graphicData uri="http://schemas.openxmlformats.org/drawingml/2006/chart">
          <c:chart xmlns:c="http://schemas.openxmlformats.org/drawingml/2006/chart" r:id="rId2"/>
        </a:graphicData>
      </a:graphic>
    </xdr:graphicFrame>
    <xdr:clientData/>
  </xdr:twoCellAnchor>
  <xdr:twoCellAnchor>
    <xdr:from>
      <xdr:col>5</xdr:col>
      <xdr:colOff>47625</xdr:colOff>
      <xdr:row>218</xdr:row>
      <xdr:rowOff>95250</xdr:rowOff>
    </xdr:from>
    <xdr:to>
      <xdr:col>8</xdr:col>
      <xdr:colOff>742950</xdr:colOff>
      <xdr:row>224</xdr:row>
      <xdr:rowOff>57150</xdr:rowOff>
    </xdr:to>
    <xdr:graphicFrame macro="">
      <xdr:nvGraphicFramePr>
        <xdr:cNvPr id="17911" name="Chart 104"/>
        <xdr:cNvGraphicFramePr/>
      </xdr:nvGraphicFramePr>
      <xdr:xfrm>
        <a:off x="1905000" y="30003750"/>
        <a:ext cx="2790825" cy="781050"/>
      </xdr:xfrm>
      <a:graphic>
        <a:graphicData uri="http://schemas.openxmlformats.org/drawingml/2006/chart">
          <c:chart xmlns:c="http://schemas.openxmlformats.org/drawingml/2006/chart" r:id="rId3"/>
        </a:graphicData>
      </a:graphic>
    </xdr:graphicFrame>
    <xdr:clientData/>
  </xdr:twoCellAnchor>
  <xdr:twoCellAnchor>
    <xdr:from>
      <xdr:col>3</xdr:col>
      <xdr:colOff>171450</xdr:colOff>
      <xdr:row>5</xdr:row>
      <xdr:rowOff>9525</xdr:rowOff>
    </xdr:from>
    <xdr:to>
      <xdr:col>5</xdr:col>
      <xdr:colOff>114300</xdr:colOff>
      <xdr:row>13</xdr:row>
      <xdr:rowOff>28575</xdr:rowOff>
    </xdr:to>
    <xdr:pic>
      <xdr:nvPicPr>
        <xdr:cNvPr id="17912" name="Picture 106" descr="nucleus_logo_stacked_rgb"/>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238250" y="657225"/>
          <a:ext cx="7334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275</xdr:row>
      <xdr:rowOff>38100</xdr:rowOff>
    </xdr:from>
    <xdr:to>
      <xdr:col>4</xdr:col>
      <xdr:colOff>361950</xdr:colOff>
      <xdr:row>277</xdr:row>
      <xdr:rowOff>57150</xdr:rowOff>
    </xdr:to>
    <xdr:pic>
      <xdr:nvPicPr>
        <xdr:cNvPr id="17913" name="Picture 83" descr="60x45_adobe_pdf">
          <a:hlinkClick r:id="rId7"/>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743325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279</xdr:row>
      <xdr:rowOff>57150</xdr:rowOff>
    </xdr:from>
    <xdr:to>
      <xdr:col>4</xdr:col>
      <xdr:colOff>361950</xdr:colOff>
      <xdr:row>281</xdr:row>
      <xdr:rowOff>76200</xdr:rowOff>
    </xdr:to>
    <xdr:pic>
      <xdr:nvPicPr>
        <xdr:cNvPr id="17914" name="Picture 45" descr="60x45_adobe_pdf">
          <a:hlinkClick r:id="rId9"/>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79476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283</xdr:row>
      <xdr:rowOff>57150</xdr:rowOff>
    </xdr:from>
    <xdr:to>
      <xdr:col>4</xdr:col>
      <xdr:colOff>361950</xdr:colOff>
      <xdr:row>285</xdr:row>
      <xdr:rowOff>76200</xdr:rowOff>
    </xdr:to>
    <xdr:pic>
      <xdr:nvPicPr>
        <xdr:cNvPr id="17915" name="Picture 41" descr="60x45_adobe_pdf">
          <a:hlinkClick r:id="rId11"/>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84429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287</xdr:row>
      <xdr:rowOff>57150</xdr:rowOff>
    </xdr:from>
    <xdr:to>
      <xdr:col>4</xdr:col>
      <xdr:colOff>361950</xdr:colOff>
      <xdr:row>289</xdr:row>
      <xdr:rowOff>76200</xdr:rowOff>
    </xdr:to>
    <xdr:pic>
      <xdr:nvPicPr>
        <xdr:cNvPr id="17916" name="Picture 66" descr="60x45_adobe_pdf">
          <a:hlinkClick r:id="rId13"/>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89382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291</xdr:row>
      <xdr:rowOff>47625</xdr:rowOff>
    </xdr:from>
    <xdr:to>
      <xdr:col>4</xdr:col>
      <xdr:colOff>361950</xdr:colOff>
      <xdr:row>293</xdr:row>
      <xdr:rowOff>66675</xdr:rowOff>
    </xdr:to>
    <xdr:pic>
      <xdr:nvPicPr>
        <xdr:cNvPr id="17917" name="Picture 40" descr="60x45_adobe_pdf">
          <a:hlinkClick r:id="rId15"/>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9423975"/>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295</xdr:row>
      <xdr:rowOff>66675</xdr:rowOff>
    </xdr:from>
    <xdr:to>
      <xdr:col>4</xdr:col>
      <xdr:colOff>361950</xdr:colOff>
      <xdr:row>297</xdr:row>
      <xdr:rowOff>85725</xdr:rowOff>
    </xdr:to>
    <xdr:pic>
      <xdr:nvPicPr>
        <xdr:cNvPr id="17918" name="Picture 43" descr="60x45_adobe_pdf">
          <a:hlinkClick r:id="rId17"/>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257300" y="39938325"/>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647700</xdr:colOff>
      <xdr:row>297</xdr:row>
      <xdr:rowOff>76200</xdr:rowOff>
    </xdr:from>
    <xdr:to>
      <xdr:col>14</xdr:col>
      <xdr:colOff>409575</xdr:colOff>
      <xdr:row>302</xdr:row>
      <xdr:rowOff>47625</xdr:rowOff>
    </xdr:to>
    <xdr:pic>
      <xdr:nvPicPr>
        <xdr:cNvPr id="22" name="Picture 106" descr="nucleus_logo_stacked_rgb"/>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7677150" y="40195500"/>
          <a:ext cx="4286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590550</xdr:colOff>
      <xdr:row>245</xdr:row>
      <xdr:rowOff>0</xdr:rowOff>
    </xdr:from>
    <xdr:to>
      <xdr:col>11</xdr:col>
      <xdr:colOff>295275</xdr:colOff>
      <xdr:row>246</xdr:row>
      <xdr:rowOff>57150</xdr:rowOff>
    </xdr:to>
    <xdr:sp macro="" textlink="">
      <xdr:nvSpPr>
        <xdr:cNvPr id="2" name="TextBox 1"/>
        <xdr:cNvSpPr txBox="1"/>
      </xdr:nvSpPr>
      <xdr:spPr>
        <a:xfrm>
          <a:off x="6029325" y="3352800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Initial</a:t>
          </a:r>
        </a:p>
      </xdr:txBody>
    </xdr:sp>
    <xdr:clientData/>
  </xdr:twoCellAnchor>
  <xdr:twoCellAnchor>
    <xdr:from>
      <xdr:col>11</xdr:col>
      <xdr:colOff>419100</xdr:colOff>
      <xdr:row>245</xdr:row>
      <xdr:rowOff>0</xdr:rowOff>
    </xdr:from>
    <xdr:to>
      <xdr:col>13</xdr:col>
      <xdr:colOff>76200</xdr:colOff>
      <xdr:row>246</xdr:row>
      <xdr:rowOff>57150</xdr:rowOff>
    </xdr:to>
    <xdr:sp macro="" textlink="">
      <xdr:nvSpPr>
        <xdr:cNvPr id="24" name="TextBox 23"/>
        <xdr:cNvSpPr txBox="1"/>
      </xdr:nvSpPr>
      <xdr:spPr>
        <a:xfrm>
          <a:off x="6629400" y="3352800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1</a:t>
          </a:r>
        </a:p>
      </xdr:txBody>
    </xdr:sp>
    <xdr:clientData/>
  </xdr:twoCellAnchor>
  <xdr:twoCellAnchor>
    <xdr:from>
      <xdr:col>13</xdr:col>
      <xdr:colOff>161925</xdr:colOff>
      <xdr:row>245</xdr:row>
      <xdr:rowOff>0</xdr:rowOff>
    </xdr:from>
    <xdr:to>
      <xdr:col>13</xdr:col>
      <xdr:colOff>638175</xdr:colOff>
      <xdr:row>246</xdr:row>
      <xdr:rowOff>57150</xdr:rowOff>
    </xdr:to>
    <xdr:sp macro="" textlink="">
      <xdr:nvSpPr>
        <xdr:cNvPr id="25" name="TextBox 24"/>
        <xdr:cNvSpPr txBox="1"/>
      </xdr:nvSpPr>
      <xdr:spPr>
        <a:xfrm>
          <a:off x="7191375" y="3352800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2</a:t>
          </a:r>
        </a:p>
      </xdr:txBody>
    </xdr:sp>
    <xdr:clientData/>
  </xdr:twoCellAnchor>
  <xdr:twoCellAnchor>
    <xdr:from>
      <xdr:col>14</xdr:col>
      <xdr:colOff>66675</xdr:colOff>
      <xdr:row>245</xdr:row>
      <xdr:rowOff>0</xdr:rowOff>
    </xdr:from>
    <xdr:to>
      <xdr:col>14</xdr:col>
      <xdr:colOff>542925</xdr:colOff>
      <xdr:row>246</xdr:row>
      <xdr:rowOff>57150</xdr:rowOff>
    </xdr:to>
    <xdr:sp macro="" textlink="">
      <xdr:nvSpPr>
        <xdr:cNvPr id="26" name="TextBox 25"/>
        <xdr:cNvSpPr txBox="1"/>
      </xdr:nvSpPr>
      <xdr:spPr>
        <a:xfrm>
          <a:off x="7762875" y="3352800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3</a:t>
          </a:r>
        </a:p>
      </xdr:txBody>
    </xdr:sp>
    <xdr:clientData/>
  </xdr:twoCellAnchor>
  <xdr:twoCellAnchor>
    <xdr:from>
      <xdr:col>10</xdr:col>
      <xdr:colOff>238125</xdr:colOff>
      <xdr:row>220</xdr:row>
      <xdr:rowOff>57150</xdr:rowOff>
    </xdr:from>
    <xdr:to>
      <xdr:col>10</xdr:col>
      <xdr:colOff>714375</xdr:colOff>
      <xdr:row>221</xdr:row>
      <xdr:rowOff>95250</xdr:rowOff>
    </xdr:to>
    <xdr:sp macro="" textlink="">
      <xdr:nvSpPr>
        <xdr:cNvPr id="27" name="TextBox 26"/>
        <xdr:cNvSpPr txBox="1"/>
      </xdr:nvSpPr>
      <xdr:spPr>
        <a:xfrm>
          <a:off x="5676900" y="3023235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1</a:t>
          </a:r>
        </a:p>
      </xdr:txBody>
    </xdr:sp>
    <xdr:clientData/>
  </xdr:twoCellAnchor>
  <xdr:twoCellAnchor>
    <xdr:from>
      <xdr:col>11</xdr:col>
      <xdr:colOff>400050</xdr:colOff>
      <xdr:row>220</xdr:row>
      <xdr:rowOff>57150</xdr:rowOff>
    </xdr:from>
    <xdr:to>
      <xdr:col>13</xdr:col>
      <xdr:colOff>57150</xdr:colOff>
      <xdr:row>221</xdr:row>
      <xdr:rowOff>95250</xdr:rowOff>
    </xdr:to>
    <xdr:sp macro="" textlink="">
      <xdr:nvSpPr>
        <xdr:cNvPr id="28" name="TextBox 27"/>
        <xdr:cNvSpPr txBox="1"/>
      </xdr:nvSpPr>
      <xdr:spPr>
        <a:xfrm>
          <a:off x="6610350" y="3023235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2</a:t>
          </a:r>
        </a:p>
      </xdr:txBody>
    </xdr:sp>
    <xdr:clientData/>
  </xdr:twoCellAnchor>
  <xdr:twoCellAnchor>
    <xdr:from>
      <xdr:col>13</xdr:col>
      <xdr:colOff>571500</xdr:colOff>
      <xdr:row>220</xdr:row>
      <xdr:rowOff>57150</xdr:rowOff>
    </xdr:from>
    <xdr:to>
      <xdr:col>14</xdr:col>
      <xdr:colOff>381000</xdr:colOff>
      <xdr:row>221</xdr:row>
      <xdr:rowOff>95250</xdr:rowOff>
    </xdr:to>
    <xdr:sp macro="" textlink="">
      <xdr:nvSpPr>
        <xdr:cNvPr id="29" name="TextBox 28"/>
        <xdr:cNvSpPr txBox="1"/>
      </xdr:nvSpPr>
      <xdr:spPr>
        <a:xfrm>
          <a:off x="7600950" y="30232350"/>
          <a:ext cx="4762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700">
              <a:latin typeface="Segoe UI" pitchFamily="34" charset="0"/>
              <a:cs typeface="Segoe UI" pitchFamily="34" charset="0"/>
            </a:rPr>
            <a:t>Year 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52</xdr:row>
      <xdr:rowOff>9525</xdr:rowOff>
    </xdr:from>
    <xdr:to>
      <xdr:col>5</xdr:col>
      <xdr:colOff>723900</xdr:colOff>
      <xdr:row>56</xdr:row>
      <xdr:rowOff>19050</xdr:rowOff>
    </xdr:to>
    <xdr:pic>
      <xdr:nvPicPr>
        <xdr:cNvPr id="2" name="Picture 82" descr="nucleus_logo_stacked_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29275" y="8143875"/>
          <a:ext cx="466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990600</xdr:colOff>
      <xdr:row>57</xdr:row>
      <xdr:rowOff>66675</xdr:rowOff>
    </xdr:from>
    <xdr:to>
      <xdr:col>5</xdr:col>
      <xdr:colOff>695325</xdr:colOff>
      <xdr:row>60</xdr:row>
      <xdr:rowOff>9525</xdr:rowOff>
    </xdr:to>
    <xdr:sp macro="" textlink="">
      <xdr:nvSpPr>
        <xdr:cNvPr id="3" name="Text Box 9"/>
        <xdr:cNvSpPr txBox="1">
          <a:spLocks noChangeArrowheads="1"/>
        </xdr:cNvSpPr>
      </xdr:nvSpPr>
      <xdr:spPr bwMode="auto">
        <a:xfrm>
          <a:off x="990600" y="9010650"/>
          <a:ext cx="5076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600"/>
            </a:lnSpc>
            <a:defRPr sz="1000"/>
          </a:pPr>
          <a:r>
            <a:rPr lang="en-US" sz="500" b="0" i="0" u="none" strike="noStrike" baseline="0">
              <a:solidFill>
                <a:srgbClr val="808080"/>
              </a:solidFill>
              <a:latin typeface="Segoe UI" pitchFamily="34" charset="0"/>
              <a:cs typeface="Segoe UI" pitchFamily="34" charset="0"/>
            </a:rPr>
            <a:t>© 2012 Nucleus Research, Inc. Reproduction in whole or part without written permission is prohibited.  </a:t>
          </a:r>
          <a:br>
            <a:rPr lang="en-US" sz="500" b="0" i="0" u="none" strike="noStrike" baseline="0">
              <a:solidFill>
                <a:srgbClr val="808080"/>
              </a:solidFill>
              <a:latin typeface="Segoe UI" pitchFamily="34" charset="0"/>
              <a:cs typeface="Segoe UI" pitchFamily="34" charset="0"/>
            </a:rPr>
          </a:br>
          <a:r>
            <a:rPr lang="en-US" sz="500" b="0" i="0" u="none" strike="noStrike" baseline="0">
              <a:solidFill>
                <a:srgbClr val="808080"/>
              </a:solidFill>
              <a:latin typeface="Segoe UI" pitchFamily="34" charset="0"/>
              <a:cs typeface="Segoe UI" pitchFamily="34" charset="0"/>
            </a:rPr>
            <a:t>All calculations are based on Nucleus Research's independent analysis of the expected costs and benefits associated with the solution. </a:t>
          </a:r>
          <a:br>
            <a:rPr lang="en-US" sz="500" b="0" i="0" u="none" strike="noStrike" baseline="0">
              <a:solidFill>
                <a:srgbClr val="808080"/>
              </a:solidFill>
              <a:latin typeface="Segoe UI" pitchFamily="34" charset="0"/>
              <a:cs typeface="Segoe UI" pitchFamily="34" charset="0"/>
            </a:rPr>
          </a:br>
          <a:r>
            <a:rPr lang="en-US" sz="500" b="1" i="0" u="none" strike="noStrike" baseline="0">
              <a:solidFill>
                <a:srgbClr val="808080"/>
              </a:solidFill>
              <a:latin typeface="Segoe UI" pitchFamily="34" charset="0"/>
              <a:cs typeface="Segoe UI" pitchFamily="34" charset="0"/>
            </a:rPr>
            <a:t>NucleusResearch.com</a:t>
          </a:r>
          <a:endParaRPr lang="en-US" sz="500" b="0" i="0" u="none" strike="noStrike" baseline="0">
            <a:solidFill>
              <a:srgbClr val="000000"/>
            </a:solidFill>
            <a:latin typeface="Segoe UI" pitchFamily="34" charset="0"/>
            <a:cs typeface="Segoe UI" pitchFamily="34" charset="0"/>
          </a:endParaRPr>
        </a:p>
        <a:p>
          <a:pPr algn="l" rtl="0">
            <a:lnSpc>
              <a:spcPts val="500"/>
            </a:lnSpc>
            <a:defRPr sz="1000"/>
          </a:pPr>
          <a:endParaRPr lang="en-US" sz="5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1.xml" /><Relationship Id="rId10" Type="http://schemas.openxmlformats.org/officeDocument/2006/relationships/ctrlProp" Target="../ctrlProps/ctrlProp6.xml" /><Relationship Id="rId6" Type="http://schemas.openxmlformats.org/officeDocument/2006/relationships/ctrlProp" Target="../ctrlProps/ctrlProp2.xml" /><Relationship Id="rId8" Type="http://schemas.openxmlformats.org/officeDocument/2006/relationships/ctrlProp" Target="../ctrlProps/ctrlProp4.xml" /><Relationship Id="rId12" Type="http://schemas.openxmlformats.org/officeDocument/2006/relationships/ctrlProp" Target="../ctrlProps/ctrlProp8.xml" /><Relationship Id="rId9" Type="http://schemas.openxmlformats.org/officeDocument/2006/relationships/ctrlProp" Target="../ctrlProps/ctrlProp5.xml" /><Relationship Id="rId13" Type="http://schemas.openxmlformats.org/officeDocument/2006/relationships/ctrlProp" Target="../ctrlProps/ctrlProp9.xml" /><Relationship Id="rId14" Type="http://schemas.openxmlformats.org/officeDocument/2006/relationships/ctrlProp" Target="../ctrlProps/ctrlProp10.xml" /><Relationship Id="rId11" Type="http://schemas.openxmlformats.org/officeDocument/2006/relationships/ctrlProp" Target="../ctrlProps/ctrlProp7.xml" /><Relationship Id="rId7" Type="http://schemas.openxmlformats.org/officeDocument/2006/relationships/ctrlProp" Target="../ctrlProps/ctrlProp3.xml" /><Relationship Id="rId1" Type="http://schemas.openxmlformats.org/officeDocument/2006/relationships/hyperlink" Target="nucleusresearch.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1.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B2:AJ305"/>
  <sheetViews>
    <sheetView showGridLines="0" showRowColHeaders="0" tabSelected="1" zoomScaleSheetLayoutView="100" workbookViewId="0" topLeftCell="A1">
      <selection activeCell="J222" sqref="J222"/>
    </sheetView>
  </sheetViews>
  <sheetFormatPr defaultColWidth="9.140625" defaultRowHeight="9.75" customHeight="1"/>
  <cols>
    <col min="1" max="2" width="2.140625" style="56" customWidth="1"/>
    <col min="3" max="3" width="11.7109375" style="56" customWidth="1"/>
    <col min="4" max="4" width="2.7109375" style="56" customWidth="1"/>
    <col min="5" max="5" width="9.140625" style="57" customWidth="1"/>
    <col min="6" max="6" width="9.140625" style="56" customWidth="1"/>
    <col min="7" max="10" width="11.140625" style="56" customWidth="1"/>
    <col min="11" max="11" width="11.57421875" style="56" customWidth="1"/>
    <col min="12" max="12" width="9.140625" style="56" customWidth="1"/>
    <col min="13" max="13" width="3.140625" style="56" customWidth="1"/>
    <col min="14" max="15" width="10.00390625" style="56" customWidth="1"/>
    <col min="16" max="16" width="2.8515625" style="56" customWidth="1"/>
    <col min="17" max="17" width="2.140625" style="56" customWidth="1"/>
    <col min="18" max="19" width="12.8515625" style="56" customWidth="1"/>
    <col min="20" max="20" width="12.140625" style="56" customWidth="1"/>
    <col min="21" max="21" width="12.8515625" style="56" customWidth="1"/>
    <col min="22" max="16384" width="9.140625" style="56" customWidth="1"/>
  </cols>
  <sheetData>
    <row r="2" spans="2:17" ht="9.75" customHeight="1">
      <c r="B2" s="185"/>
      <c r="C2" s="187"/>
      <c r="D2" s="187"/>
      <c r="E2" s="188"/>
      <c r="F2" s="187"/>
      <c r="G2" s="187"/>
      <c r="H2" s="187"/>
      <c r="I2" s="187"/>
      <c r="J2" s="187"/>
      <c r="K2" s="187"/>
      <c r="L2" s="187"/>
      <c r="M2" s="187"/>
      <c r="N2" s="187"/>
      <c r="O2" s="187"/>
      <c r="P2" s="187"/>
      <c r="Q2" s="186"/>
    </row>
    <row r="3" spans="2:17" ht="10.5" customHeight="1">
      <c r="B3" s="180"/>
      <c r="Q3" s="168"/>
    </row>
    <row r="4" spans="2:17" ht="10.5" customHeight="1">
      <c r="B4" s="180"/>
      <c r="C4" s="308" t="s">
        <v>103</v>
      </c>
      <c r="Q4" s="168"/>
    </row>
    <row r="5" spans="2:17" ht="10.5" customHeight="1">
      <c r="B5" s="180"/>
      <c r="C5" s="308"/>
      <c r="Q5" s="168"/>
    </row>
    <row r="6" spans="2:17" ht="10.5" customHeight="1">
      <c r="B6" s="180"/>
      <c r="C6" s="308"/>
      <c r="H6" s="314" t="s">
        <v>134</v>
      </c>
      <c r="I6" s="314"/>
      <c r="J6" s="314"/>
      <c r="K6" s="314"/>
      <c r="L6" s="314"/>
      <c r="M6" s="314"/>
      <c r="N6" s="314"/>
      <c r="O6" s="314"/>
      <c r="Q6" s="168"/>
    </row>
    <row r="7" spans="2:17" ht="10.5" customHeight="1">
      <c r="B7" s="180"/>
      <c r="C7" s="308"/>
      <c r="H7" s="314"/>
      <c r="I7" s="314"/>
      <c r="J7" s="314"/>
      <c r="K7" s="314"/>
      <c r="L7" s="314"/>
      <c r="M7" s="314"/>
      <c r="N7" s="314"/>
      <c r="O7" s="314"/>
      <c r="Q7" s="168"/>
    </row>
    <row r="8" spans="2:17" ht="10.5" customHeight="1">
      <c r="B8" s="180"/>
      <c r="C8" s="308"/>
      <c r="H8" s="314"/>
      <c r="I8" s="314"/>
      <c r="J8" s="314"/>
      <c r="K8" s="314"/>
      <c r="L8" s="314"/>
      <c r="M8" s="314"/>
      <c r="N8" s="314"/>
      <c r="O8" s="314"/>
      <c r="Q8" s="168"/>
    </row>
    <row r="9" spans="2:17" ht="10.5" customHeight="1">
      <c r="B9" s="180"/>
      <c r="C9" s="308"/>
      <c r="H9" s="315" t="s">
        <v>107</v>
      </c>
      <c r="I9" s="315"/>
      <c r="J9" s="315"/>
      <c r="K9" s="315"/>
      <c r="L9" s="315"/>
      <c r="M9" s="315"/>
      <c r="N9" s="315"/>
      <c r="O9" s="315"/>
      <c r="Q9" s="168"/>
    </row>
    <row r="10" spans="2:17" ht="10.5" customHeight="1">
      <c r="B10" s="180"/>
      <c r="C10" s="308"/>
      <c r="H10" s="315"/>
      <c r="I10" s="315"/>
      <c r="J10" s="315"/>
      <c r="K10" s="315"/>
      <c r="L10" s="315"/>
      <c r="M10" s="315"/>
      <c r="N10" s="315"/>
      <c r="O10" s="315"/>
      <c r="Q10" s="168"/>
    </row>
    <row r="11" spans="2:17" ht="10.5" customHeight="1">
      <c r="B11" s="180"/>
      <c r="C11" s="308"/>
      <c r="H11" s="315"/>
      <c r="I11" s="315"/>
      <c r="J11" s="315"/>
      <c r="K11" s="315"/>
      <c r="L11" s="315"/>
      <c r="M11" s="315"/>
      <c r="N11" s="315"/>
      <c r="O11" s="315"/>
      <c r="Q11" s="168"/>
    </row>
    <row r="12" spans="2:17" ht="10.5" customHeight="1">
      <c r="B12" s="180"/>
      <c r="C12" s="308"/>
      <c r="H12" s="316" t="s">
        <v>214</v>
      </c>
      <c r="I12" s="316"/>
      <c r="J12" s="316"/>
      <c r="K12" s="316"/>
      <c r="L12" s="316"/>
      <c r="M12" s="316"/>
      <c r="N12" s="316"/>
      <c r="O12" s="316"/>
      <c r="Q12" s="168"/>
    </row>
    <row r="13" spans="2:18" s="58" customFormat="1" ht="10.5" customHeight="1">
      <c r="B13" s="181"/>
      <c r="C13" s="308"/>
      <c r="E13" s="59"/>
      <c r="F13" s="59"/>
      <c r="G13" s="59"/>
      <c r="H13" s="316"/>
      <c r="I13" s="316"/>
      <c r="J13" s="316"/>
      <c r="K13" s="316"/>
      <c r="L13" s="316"/>
      <c r="M13" s="316"/>
      <c r="N13" s="316"/>
      <c r="O13" s="316"/>
      <c r="P13" s="65"/>
      <c r="Q13" s="169"/>
      <c r="R13" s="65"/>
    </row>
    <row r="14" spans="2:18" s="58" customFormat="1" ht="10.5" customHeight="1">
      <c r="B14" s="181"/>
      <c r="C14" s="308"/>
      <c r="E14" s="59"/>
      <c r="F14" s="59"/>
      <c r="G14" s="59"/>
      <c r="H14" s="316"/>
      <c r="I14" s="316"/>
      <c r="J14" s="316"/>
      <c r="K14" s="316"/>
      <c r="L14" s="316"/>
      <c r="M14" s="316"/>
      <c r="N14" s="316"/>
      <c r="O14" s="316"/>
      <c r="P14" s="65"/>
      <c r="Q14" s="169"/>
      <c r="R14" s="65"/>
    </row>
    <row r="15" spans="2:18" s="58" customFormat="1" ht="10.5" customHeight="1">
      <c r="B15" s="181"/>
      <c r="C15" s="308"/>
      <c r="D15" s="61"/>
      <c r="E15" s="59"/>
      <c r="F15" s="59"/>
      <c r="G15" s="59"/>
      <c r="H15" s="59"/>
      <c r="I15" s="59"/>
      <c r="J15" s="59"/>
      <c r="K15" s="59"/>
      <c r="L15" s="60"/>
      <c r="M15" s="59"/>
      <c r="N15" s="59"/>
      <c r="O15" s="64"/>
      <c r="P15" s="65"/>
      <c r="Q15" s="169"/>
      <c r="R15" s="65"/>
    </row>
    <row r="16" spans="2:18" s="58" customFormat="1" ht="10.5" customHeight="1">
      <c r="B16" s="181"/>
      <c r="C16" s="308"/>
      <c r="D16" s="61"/>
      <c r="P16" s="65"/>
      <c r="Q16" s="169"/>
      <c r="R16" s="65"/>
    </row>
    <row r="17" spans="2:18" s="58" customFormat="1" ht="10.5" customHeight="1">
      <c r="B17" s="181"/>
      <c r="C17" s="308"/>
      <c r="D17" s="61"/>
      <c r="P17" s="65"/>
      <c r="Q17" s="169"/>
      <c r="R17" s="65"/>
    </row>
    <row r="18" spans="2:17" s="58" customFormat="1" ht="10.5" customHeight="1">
      <c r="B18" s="181"/>
      <c r="C18" s="308"/>
      <c r="D18" s="61"/>
      <c r="Q18" s="170"/>
    </row>
    <row r="19" spans="2:17" s="58" customFormat="1" ht="10.5" customHeight="1">
      <c r="B19" s="181"/>
      <c r="C19" s="308"/>
      <c r="D19" s="61"/>
      <c r="Q19" s="170"/>
    </row>
    <row r="20" spans="2:17" s="58" customFormat="1" ht="10.5" customHeight="1">
      <c r="B20" s="181"/>
      <c r="C20" s="308"/>
      <c r="D20" s="61"/>
      <c r="Q20" s="170"/>
    </row>
    <row r="21" spans="2:17" s="58" customFormat="1" ht="10.5" customHeight="1">
      <c r="B21" s="181"/>
      <c r="C21" s="308"/>
      <c r="D21" s="61"/>
      <c r="Q21" s="170"/>
    </row>
    <row r="22" spans="2:17" s="58" customFormat="1" ht="10.5" customHeight="1">
      <c r="B22" s="181"/>
      <c r="C22" s="308"/>
      <c r="D22" s="61"/>
      <c r="Q22" s="170"/>
    </row>
    <row r="23" spans="2:17" s="58" customFormat="1" ht="10.5" customHeight="1">
      <c r="B23" s="181"/>
      <c r="C23" s="308"/>
      <c r="D23" s="61"/>
      <c r="Q23" s="170"/>
    </row>
    <row r="24" spans="2:17" s="58" customFormat="1" ht="10.5" customHeight="1">
      <c r="B24" s="181"/>
      <c r="C24" s="308"/>
      <c r="D24" s="61"/>
      <c r="Q24" s="170"/>
    </row>
    <row r="25" spans="2:17" s="58" customFormat="1" ht="10.5" customHeight="1">
      <c r="B25" s="181"/>
      <c r="C25" s="308"/>
      <c r="D25" s="61"/>
      <c r="Q25" s="170"/>
    </row>
    <row r="26" spans="2:17" s="58" customFormat="1" ht="15" customHeight="1" thickBot="1">
      <c r="B26" s="181"/>
      <c r="C26" s="308"/>
      <c r="D26" s="61"/>
      <c r="E26" s="231" t="s">
        <v>135</v>
      </c>
      <c r="F26" s="232"/>
      <c r="G26" s="232"/>
      <c r="H26" s="232"/>
      <c r="I26" s="232"/>
      <c r="J26" s="232"/>
      <c r="K26" s="232"/>
      <c r="L26" s="60"/>
      <c r="M26" s="59"/>
      <c r="N26" s="59"/>
      <c r="O26" s="64"/>
      <c r="Q26" s="170"/>
    </row>
    <row r="27" spans="2:18" s="58" customFormat="1" ht="10.5" customHeight="1">
      <c r="B27" s="181"/>
      <c r="C27" s="308"/>
      <c r="D27" s="61"/>
      <c r="E27" s="60"/>
      <c r="F27" s="60"/>
      <c r="G27" s="60"/>
      <c r="H27" s="60"/>
      <c r="I27" s="60"/>
      <c r="J27" s="60"/>
      <c r="K27" s="60"/>
      <c r="L27" s="60"/>
      <c r="M27" s="59"/>
      <c r="N27" s="59"/>
      <c r="O27" s="64"/>
      <c r="P27" s="65"/>
      <c r="Q27" s="169"/>
      <c r="R27" s="65"/>
    </row>
    <row r="28" spans="2:18" s="58" customFormat="1" ht="10.5" customHeight="1">
      <c r="B28" s="181"/>
      <c r="C28" s="308"/>
      <c r="D28" s="61"/>
      <c r="E28" s="313" t="s">
        <v>207</v>
      </c>
      <c r="F28" s="313"/>
      <c r="G28" s="313"/>
      <c r="H28" s="313"/>
      <c r="I28" s="313"/>
      <c r="J28" s="313"/>
      <c r="K28" s="313"/>
      <c r="L28" s="313"/>
      <c r="M28" s="313"/>
      <c r="N28" s="313"/>
      <c r="O28" s="313"/>
      <c r="P28" s="65"/>
      <c r="Q28" s="169"/>
      <c r="R28" s="65"/>
    </row>
    <row r="29" spans="2:18" s="58" customFormat="1" ht="10.5" customHeight="1">
      <c r="B29" s="181"/>
      <c r="C29" s="308"/>
      <c r="D29" s="61"/>
      <c r="E29" s="313"/>
      <c r="F29" s="313"/>
      <c r="G29" s="313"/>
      <c r="H29" s="313"/>
      <c r="I29" s="313"/>
      <c r="J29" s="313"/>
      <c r="K29" s="313"/>
      <c r="L29" s="313"/>
      <c r="M29" s="313"/>
      <c r="N29" s="313"/>
      <c r="O29" s="313"/>
      <c r="P29" s="65"/>
      <c r="Q29" s="169"/>
      <c r="R29" s="65"/>
    </row>
    <row r="30" spans="2:18" s="58" customFormat="1" ht="10.5" customHeight="1">
      <c r="B30" s="181"/>
      <c r="C30" s="308"/>
      <c r="D30" s="61"/>
      <c r="E30" s="313"/>
      <c r="F30" s="313"/>
      <c r="G30" s="313"/>
      <c r="H30" s="313"/>
      <c r="I30" s="313"/>
      <c r="J30" s="313"/>
      <c r="K30" s="313"/>
      <c r="L30" s="313"/>
      <c r="M30" s="313"/>
      <c r="N30" s="313"/>
      <c r="O30" s="313"/>
      <c r="P30" s="65"/>
      <c r="Q30" s="169"/>
      <c r="R30" s="65"/>
    </row>
    <row r="31" spans="2:18" s="58" customFormat="1" ht="10.5" customHeight="1">
      <c r="B31" s="181"/>
      <c r="C31" s="308"/>
      <c r="D31" s="61"/>
      <c r="E31" s="313"/>
      <c r="F31" s="313"/>
      <c r="G31" s="313"/>
      <c r="H31" s="313"/>
      <c r="I31" s="313"/>
      <c r="J31" s="313"/>
      <c r="K31" s="313"/>
      <c r="L31" s="313"/>
      <c r="M31" s="313"/>
      <c r="N31" s="313"/>
      <c r="O31" s="313"/>
      <c r="P31" s="65"/>
      <c r="Q31" s="169"/>
      <c r="R31" s="65"/>
    </row>
    <row r="32" spans="2:18" s="58" customFormat="1" ht="15" customHeight="1">
      <c r="B32" s="181"/>
      <c r="C32" s="308"/>
      <c r="D32" s="61"/>
      <c r="E32" s="313"/>
      <c r="F32" s="313"/>
      <c r="G32" s="313"/>
      <c r="H32" s="313"/>
      <c r="I32" s="313"/>
      <c r="J32" s="313"/>
      <c r="K32" s="313"/>
      <c r="L32" s="313"/>
      <c r="M32" s="313"/>
      <c r="N32" s="313"/>
      <c r="O32" s="313"/>
      <c r="P32" s="65"/>
      <c r="Q32" s="169"/>
      <c r="R32" s="65"/>
    </row>
    <row r="33" spans="2:18" s="58" customFormat="1" ht="10.5" customHeight="1">
      <c r="B33" s="181"/>
      <c r="C33" s="308"/>
      <c r="D33" s="61"/>
      <c r="E33" s="297"/>
      <c r="F33" s="297"/>
      <c r="G33" s="297"/>
      <c r="H33" s="297"/>
      <c r="I33" s="297"/>
      <c r="J33" s="297"/>
      <c r="K33" s="297"/>
      <c r="L33" s="297"/>
      <c r="M33" s="297"/>
      <c r="N33" s="297"/>
      <c r="O33" s="297"/>
      <c r="P33" s="65"/>
      <c r="Q33" s="169"/>
      <c r="R33" s="65"/>
    </row>
    <row r="34" spans="2:18" s="58" customFormat="1" ht="10.5" customHeight="1">
      <c r="B34" s="181"/>
      <c r="C34" s="308"/>
      <c r="D34" s="61"/>
      <c r="E34" s="320"/>
      <c r="F34" s="320"/>
      <c r="G34" s="320"/>
      <c r="H34" s="320"/>
      <c r="I34" s="320"/>
      <c r="J34" s="320"/>
      <c r="K34" s="320"/>
      <c r="L34" s="320"/>
      <c r="M34" s="320"/>
      <c r="N34" s="320"/>
      <c r="O34" s="320"/>
      <c r="P34" s="65"/>
      <c r="Q34" s="169"/>
      <c r="R34" s="65"/>
    </row>
    <row r="35" spans="2:18" s="58" customFormat="1" ht="10.5" customHeight="1">
      <c r="B35" s="181"/>
      <c r="C35" s="308"/>
      <c r="D35" s="61"/>
      <c r="P35" s="65"/>
      <c r="Q35" s="169"/>
      <c r="R35" s="65"/>
    </row>
    <row r="36" spans="2:18" s="58" customFormat="1" ht="10.5" customHeight="1">
      <c r="B36" s="181"/>
      <c r="D36" s="61"/>
      <c r="E36" s="313" t="s">
        <v>140</v>
      </c>
      <c r="F36" s="313"/>
      <c r="G36" s="313"/>
      <c r="H36" s="313"/>
      <c r="I36" s="313"/>
      <c r="J36" s="313"/>
      <c r="K36" s="313"/>
      <c r="L36" s="313"/>
      <c r="M36" s="313"/>
      <c r="N36" s="313"/>
      <c r="O36" s="313"/>
      <c r="P36" s="65"/>
      <c r="Q36" s="169"/>
      <c r="R36" s="65"/>
    </row>
    <row r="37" spans="2:18" s="58" customFormat="1" ht="10.5" customHeight="1">
      <c r="B37" s="181"/>
      <c r="D37" s="61"/>
      <c r="E37" s="313"/>
      <c r="F37" s="313"/>
      <c r="G37" s="313"/>
      <c r="H37" s="313"/>
      <c r="I37" s="313"/>
      <c r="J37" s="313"/>
      <c r="K37" s="313"/>
      <c r="L37" s="313"/>
      <c r="M37" s="313"/>
      <c r="N37" s="313"/>
      <c r="O37" s="313"/>
      <c r="P37" s="65"/>
      <c r="Q37" s="169"/>
      <c r="R37" s="65"/>
    </row>
    <row r="38" spans="2:18" s="58" customFormat="1" ht="10.5" customHeight="1">
      <c r="B38" s="181"/>
      <c r="D38" s="61"/>
      <c r="E38" s="313"/>
      <c r="F38" s="313"/>
      <c r="G38" s="313"/>
      <c r="H38" s="313"/>
      <c r="I38" s="313"/>
      <c r="J38" s="313"/>
      <c r="K38" s="313"/>
      <c r="L38" s="313"/>
      <c r="M38" s="313"/>
      <c r="N38" s="313"/>
      <c r="O38" s="313"/>
      <c r="P38" s="65"/>
      <c r="Q38" s="169"/>
      <c r="R38" s="65"/>
    </row>
    <row r="39" spans="2:18" s="58" customFormat="1" ht="10.5" customHeight="1">
      <c r="B39" s="181"/>
      <c r="D39" s="61"/>
      <c r="E39" s="313"/>
      <c r="F39" s="313"/>
      <c r="G39" s="313"/>
      <c r="H39" s="313"/>
      <c r="I39" s="313"/>
      <c r="J39" s="313"/>
      <c r="K39" s="313"/>
      <c r="L39" s="313"/>
      <c r="M39" s="313"/>
      <c r="N39" s="313"/>
      <c r="O39" s="313"/>
      <c r="P39" s="65"/>
      <c r="Q39" s="169"/>
      <c r="R39" s="65"/>
    </row>
    <row r="40" spans="2:18" s="58" customFormat="1" ht="10.5" customHeight="1">
      <c r="B40" s="181"/>
      <c r="D40" s="61"/>
      <c r="P40" s="65"/>
      <c r="Q40" s="169"/>
      <c r="R40" s="65"/>
    </row>
    <row r="41" spans="2:18" s="58" customFormat="1" ht="10.5" customHeight="1">
      <c r="B41" s="181"/>
      <c r="D41" s="61"/>
      <c r="E41" s="319" t="s">
        <v>164</v>
      </c>
      <c r="F41" s="313"/>
      <c r="G41" s="313"/>
      <c r="H41" s="313"/>
      <c r="I41" s="313"/>
      <c r="J41" s="313"/>
      <c r="K41" s="313"/>
      <c r="L41" s="313"/>
      <c r="M41" s="313"/>
      <c r="N41" s="313"/>
      <c r="O41" s="313"/>
      <c r="P41" s="65"/>
      <c r="Q41" s="169"/>
      <c r="R41" s="65"/>
    </row>
    <row r="42" spans="2:18" s="58" customFormat="1" ht="10.5" customHeight="1">
      <c r="B42" s="181"/>
      <c r="D42" s="61"/>
      <c r="E42" s="313"/>
      <c r="F42" s="313"/>
      <c r="G42" s="313"/>
      <c r="H42" s="313"/>
      <c r="I42" s="313"/>
      <c r="J42" s="313"/>
      <c r="K42" s="313"/>
      <c r="L42" s="313"/>
      <c r="M42" s="313"/>
      <c r="N42" s="313"/>
      <c r="O42" s="313"/>
      <c r="P42" s="65"/>
      <c r="Q42" s="169"/>
      <c r="R42" s="65"/>
    </row>
    <row r="43" spans="2:18" s="58" customFormat="1" ht="10.5" customHeight="1">
      <c r="B43" s="181"/>
      <c r="D43" s="61"/>
      <c r="E43" s="313"/>
      <c r="F43" s="313"/>
      <c r="G43" s="313"/>
      <c r="H43" s="313"/>
      <c r="I43" s="313"/>
      <c r="J43" s="313"/>
      <c r="K43" s="313"/>
      <c r="L43" s="313"/>
      <c r="M43" s="313"/>
      <c r="N43" s="313"/>
      <c r="O43" s="313"/>
      <c r="P43" s="65"/>
      <c r="Q43" s="169"/>
      <c r="R43" s="65"/>
    </row>
    <row r="44" spans="2:18" s="58" customFormat="1" ht="10.5" customHeight="1">
      <c r="B44" s="181"/>
      <c r="D44" s="61"/>
      <c r="P44" s="65"/>
      <c r="Q44" s="169"/>
      <c r="R44" s="65"/>
    </row>
    <row r="45" spans="2:18" s="58" customFormat="1" ht="10.5" customHeight="1">
      <c r="B45" s="181"/>
      <c r="D45" s="61"/>
      <c r="P45" s="65"/>
      <c r="Q45" s="169"/>
      <c r="R45" s="65"/>
    </row>
    <row r="46" spans="2:18" s="58" customFormat="1" ht="10.5" customHeight="1">
      <c r="B46" s="181"/>
      <c r="D46" s="61"/>
      <c r="P46" s="65"/>
      <c r="Q46" s="169"/>
      <c r="R46" s="65"/>
    </row>
    <row r="47" spans="2:18" s="58" customFormat="1" ht="10.5" customHeight="1">
      <c r="B47" s="181"/>
      <c r="D47" s="61"/>
      <c r="P47" s="65"/>
      <c r="Q47" s="169"/>
      <c r="R47" s="65"/>
    </row>
    <row r="48" spans="2:18" s="58" customFormat="1" ht="10.5" customHeight="1">
      <c r="B48" s="181"/>
      <c r="D48" s="61"/>
      <c r="P48" s="65"/>
      <c r="Q48" s="169"/>
      <c r="R48" s="65"/>
    </row>
    <row r="49" spans="2:18" s="58" customFormat="1" ht="10.5" customHeight="1">
      <c r="B49" s="181"/>
      <c r="C49" s="61"/>
      <c r="D49" s="61"/>
      <c r="P49" s="65"/>
      <c r="Q49" s="169"/>
      <c r="R49" s="65"/>
    </row>
    <row r="50" spans="2:18" s="58" customFormat="1" ht="10.5" customHeight="1">
      <c r="B50" s="181"/>
      <c r="D50" s="61"/>
      <c r="P50" s="65"/>
      <c r="Q50" s="169"/>
      <c r="R50" s="65"/>
    </row>
    <row r="51" spans="2:18" s="58" customFormat="1" ht="10.5" customHeight="1">
      <c r="B51" s="181"/>
      <c r="D51" s="61"/>
      <c r="P51" s="65"/>
      <c r="Q51" s="169"/>
      <c r="R51" s="65"/>
    </row>
    <row r="52" spans="2:18" s="58" customFormat="1" ht="10.5" customHeight="1">
      <c r="B52" s="181"/>
      <c r="D52" s="144"/>
      <c r="P52" s="65"/>
      <c r="Q52" s="169"/>
      <c r="R52" s="65"/>
    </row>
    <row r="53" spans="2:18" s="58" customFormat="1" ht="10.5" customHeight="1">
      <c r="B53" s="181"/>
      <c r="D53" s="144"/>
      <c r="P53" s="65"/>
      <c r="Q53" s="169"/>
      <c r="R53" s="65"/>
    </row>
    <row r="54" spans="2:18" s="58" customFormat="1" ht="10.5" customHeight="1">
      <c r="B54" s="181"/>
      <c r="C54" s="285"/>
      <c r="D54" s="270"/>
      <c r="E54" s="270"/>
      <c r="F54" s="270"/>
      <c r="G54" s="270"/>
      <c r="H54" s="270"/>
      <c r="I54" s="270"/>
      <c r="J54" s="270"/>
      <c r="K54" s="270"/>
      <c r="L54" s="270"/>
      <c r="M54" s="270"/>
      <c r="N54" s="270"/>
      <c r="O54" s="270"/>
      <c r="P54" s="270"/>
      <c r="Q54" s="169"/>
      <c r="R54" s="65"/>
    </row>
    <row r="55" spans="2:18" s="58" customFormat="1" ht="10.5" customHeight="1">
      <c r="B55" s="181"/>
      <c r="C55" s="286"/>
      <c r="D55" s="275"/>
      <c r="E55" s="274"/>
      <c r="F55" s="274"/>
      <c r="G55" s="274"/>
      <c r="H55" s="274"/>
      <c r="I55" s="274"/>
      <c r="J55" s="274"/>
      <c r="K55" s="274"/>
      <c r="L55" s="274"/>
      <c r="M55" s="274"/>
      <c r="N55" s="274"/>
      <c r="O55" s="274"/>
      <c r="P55" s="276"/>
      <c r="Q55" s="169"/>
      <c r="R55" s="65"/>
    </row>
    <row r="56" spans="2:19" s="58" customFormat="1" ht="15" customHeight="1">
      <c r="B56" s="181"/>
      <c r="C56" s="308" t="s">
        <v>38</v>
      </c>
      <c r="D56" s="144"/>
      <c r="E56" s="233" t="s">
        <v>185</v>
      </c>
      <c r="F56" s="234"/>
      <c r="G56" s="234"/>
      <c r="H56" s="234"/>
      <c r="I56" s="234"/>
      <c r="J56" s="234"/>
      <c r="K56" s="234"/>
      <c r="L56" s="68"/>
      <c r="M56" s="56"/>
      <c r="N56" s="56"/>
      <c r="O56" s="56"/>
      <c r="P56" s="56"/>
      <c r="Q56" s="168"/>
      <c r="R56" s="69"/>
      <c r="S56" s="69"/>
    </row>
    <row r="57" spans="2:19" s="58" customFormat="1" ht="10.5" customHeight="1">
      <c r="B57" s="181"/>
      <c r="C57" s="308"/>
      <c r="D57" s="144"/>
      <c r="E57" s="296" t="s">
        <v>153</v>
      </c>
      <c r="F57" s="297"/>
      <c r="G57" s="297"/>
      <c r="H57" s="297"/>
      <c r="I57" s="297"/>
      <c r="J57" s="297"/>
      <c r="K57" s="297"/>
      <c r="L57" s="297"/>
      <c r="M57" s="297"/>
      <c r="N57" s="297"/>
      <c r="O57" s="297"/>
      <c r="P57" s="56"/>
      <c r="Q57" s="168"/>
      <c r="R57" s="69"/>
      <c r="S57" s="69"/>
    </row>
    <row r="58" spans="2:19" s="58" customFormat="1" ht="10.5" customHeight="1">
      <c r="B58" s="181"/>
      <c r="C58" s="308"/>
      <c r="D58" s="144"/>
      <c r="E58" s="297"/>
      <c r="F58" s="297"/>
      <c r="G58" s="297"/>
      <c r="H58" s="297"/>
      <c r="I58" s="297"/>
      <c r="J58" s="297"/>
      <c r="K58" s="297"/>
      <c r="L58" s="297"/>
      <c r="M58" s="297"/>
      <c r="N58" s="297"/>
      <c r="O58" s="297"/>
      <c r="P58" s="56"/>
      <c r="Q58" s="168"/>
      <c r="R58" s="56"/>
      <c r="S58" s="56"/>
    </row>
    <row r="59" spans="2:19" s="58" customFormat="1" ht="10.5" customHeight="1">
      <c r="B59" s="181"/>
      <c r="C59" s="308"/>
      <c r="D59" s="144"/>
      <c r="E59" s="145"/>
      <c r="F59" s="155" t="s">
        <v>208</v>
      </c>
      <c r="G59" s="149"/>
      <c r="H59" s="149"/>
      <c r="I59" s="149"/>
      <c r="J59" s="149"/>
      <c r="K59" s="149"/>
      <c r="L59" s="146"/>
      <c r="M59" s="146"/>
      <c r="N59" s="146"/>
      <c r="O59" s="146"/>
      <c r="P59" s="56"/>
      <c r="Q59" s="168"/>
      <c r="R59" s="56"/>
      <c r="S59" s="56"/>
    </row>
    <row r="60" spans="2:19" s="58" customFormat="1" ht="10.5" customHeight="1">
      <c r="B60" s="181"/>
      <c r="C60" s="308"/>
      <c r="D60" s="144"/>
      <c r="E60" s="56"/>
      <c r="F60" s="68" t="s">
        <v>209</v>
      </c>
      <c r="G60" s="56"/>
      <c r="H60" s="68"/>
      <c r="I60" s="68"/>
      <c r="J60" s="68"/>
      <c r="K60" s="68"/>
      <c r="L60" s="134"/>
      <c r="M60" s="134"/>
      <c r="N60" s="294">
        <v>0</v>
      </c>
      <c r="O60" s="295"/>
      <c r="P60" s="78"/>
      <c r="Q60" s="168"/>
      <c r="R60" s="56"/>
      <c r="S60" s="68"/>
    </row>
    <row r="61" spans="2:19" s="58" customFormat="1" ht="10.5" customHeight="1">
      <c r="B61" s="181"/>
      <c r="C61" s="308"/>
      <c r="D61" s="144"/>
      <c r="E61" s="56"/>
      <c r="F61" s="68" t="s">
        <v>210</v>
      </c>
      <c r="G61" s="56"/>
      <c r="H61" s="68"/>
      <c r="I61" s="68"/>
      <c r="J61" s="68"/>
      <c r="K61" s="68"/>
      <c r="L61" s="135"/>
      <c r="M61" s="135"/>
      <c r="N61" s="300">
        <v>0</v>
      </c>
      <c r="O61" s="300"/>
      <c r="P61" s="78"/>
      <c r="Q61" s="168"/>
      <c r="R61" s="56"/>
      <c r="S61" s="68"/>
    </row>
    <row r="62" spans="2:19" s="58" customFormat="1" ht="10.5" customHeight="1">
      <c r="B62" s="181"/>
      <c r="C62" s="308"/>
      <c r="D62" s="144"/>
      <c r="E62" s="56"/>
      <c r="F62" s="68" t="s">
        <v>154</v>
      </c>
      <c r="G62" s="56"/>
      <c r="H62" s="68"/>
      <c r="I62" s="68"/>
      <c r="J62" s="68"/>
      <c r="K62" s="68"/>
      <c r="L62" s="135"/>
      <c r="M62" s="138"/>
      <c r="N62" s="135"/>
      <c r="O62" s="139">
        <f>R62/1000</f>
        <v>0.25</v>
      </c>
      <c r="P62" s="78"/>
      <c r="Q62" s="170"/>
      <c r="R62" s="79">
        <v>251</v>
      </c>
      <c r="S62" s="68"/>
    </row>
    <row r="63" spans="2:19" s="58" customFormat="1" ht="10.5" customHeight="1">
      <c r="B63" s="181"/>
      <c r="C63" s="308"/>
      <c r="D63" s="144"/>
      <c r="E63" s="74"/>
      <c r="F63" s="73"/>
      <c r="G63" s="73"/>
      <c r="H63" s="73"/>
      <c r="I63" s="73"/>
      <c r="J63" s="73"/>
      <c r="K63" s="73"/>
      <c r="L63" s="56"/>
      <c r="M63" s="56"/>
      <c r="N63" s="56"/>
      <c r="O63" s="56"/>
      <c r="P63" s="78"/>
      <c r="Q63" s="170"/>
      <c r="R63" s="68"/>
      <c r="S63" s="68"/>
    </row>
    <row r="64" spans="2:19" s="58" customFormat="1" ht="10.5" customHeight="1">
      <c r="B64" s="181"/>
      <c r="C64" s="308"/>
      <c r="D64" s="144"/>
      <c r="E64" s="66"/>
      <c r="F64" s="66"/>
      <c r="G64" s="66"/>
      <c r="H64" s="66"/>
      <c r="I64" s="66"/>
      <c r="J64" s="66"/>
      <c r="K64" s="66"/>
      <c r="L64" s="56"/>
      <c r="M64" s="89" t="s">
        <v>160</v>
      </c>
      <c r="N64" s="73"/>
      <c r="O64" s="88">
        <f>N60*N61*O62</f>
        <v>0</v>
      </c>
      <c r="P64" s="68"/>
      <c r="Q64" s="170"/>
      <c r="R64" s="56"/>
      <c r="S64" s="56"/>
    </row>
    <row r="65" spans="2:18" s="58" customFormat="1" ht="10.5" customHeight="1">
      <c r="B65" s="181"/>
      <c r="C65" s="308"/>
      <c r="D65" s="144"/>
      <c r="P65" s="65"/>
      <c r="Q65" s="170"/>
      <c r="R65" s="65"/>
    </row>
    <row r="66" spans="2:19" s="58" customFormat="1" ht="10.5" customHeight="1">
      <c r="B66" s="181"/>
      <c r="C66" s="308"/>
      <c r="D66" s="144"/>
      <c r="E66" s="145"/>
      <c r="F66" s="155" t="s">
        <v>188</v>
      </c>
      <c r="G66" s="149"/>
      <c r="H66" s="149"/>
      <c r="I66" s="149"/>
      <c r="J66" s="149"/>
      <c r="K66" s="149"/>
      <c r="L66" s="146"/>
      <c r="M66" s="146"/>
      <c r="N66" s="146"/>
      <c r="O66" s="146"/>
      <c r="P66" s="56"/>
      <c r="Q66" s="170"/>
      <c r="R66" s="56"/>
      <c r="S66" s="56"/>
    </row>
    <row r="67" spans="2:19" s="58" customFormat="1" ht="10.5" customHeight="1">
      <c r="B67" s="181"/>
      <c r="C67" s="308"/>
      <c r="D67" s="144"/>
      <c r="E67" s="56"/>
      <c r="F67" s="68" t="s">
        <v>155</v>
      </c>
      <c r="G67" s="56"/>
      <c r="H67" s="68"/>
      <c r="I67" s="68"/>
      <c r="J67" s="68"/>
      <c r="K67" s="68"/>
      <c r="L67" s="134"/>
      <c r="M67" s="134"/>
      <c r="N67" s="298">
        <v>0</v>
      </c>
      <c r="O67" s="299"/>
      <c r="P67" s="78"/>
      <c r="Q67" s="170"/>
      <c r="R67" s="56"/>
      <c r="S67" s="68"/>
    </row>
    <row r="68" spans="2:19" s="58" customFormat="1" ht="10.5" customHeight="1">
      <c r="B68" s="181"/>
      <c r="C68" s="308"/>
      <c r="D68" s="144"/>
      <c r="E68" s="56"/>
      <c r="F68" s="68" t="s">
        <v>156</v>
      </c>
      <c r="G68" s="56"/>
      <c r="H68" s="68"/>
      <c r="I68" s="68"/>
      <c r="J68" s="68"/>
      <c r="K68" s="68"/>
      <c r="L68" s="135"/>
      <c r="M68" s="135"/>
      <c r="N68" s="300">
        <v>0</v>
      </c>
      <c r="O68" s="300"/>
      <c r="P68" s="78"/>
      <c r="Q68" s="170"/>
      <c r="R68" s="56"/>
      <c r="S68" s="68"/>
    </row>
    <row r="69" spans="2:19" s="58" customFormat="1" ht="10.5" customHeight="1">
      <c r="B69" s="181"/>
      <c r="C69" s="308"/>
      <c r="D69" s="144"/>
      <c r="E69" s="56"/>
      <c r="F69" s="68" t="s">
        <v>154</v>
      </c>
      <c r="G69" s="56"/>
      <c r="H69" s="68"/>
      <c r="I69" s="68"/>
      <c r="J69" s="68"/>
      <c r="K69" s="68"/>
      <c r="L69" s="135"/>
      <c r="M69" s="138"/>
      <c r="N69" s="135"/>
      <c r="O69" s="139">
        <f>R69/1000</f>
        <v>0.335</v>
      </c>
      <c r="P69" s="78"/>
      <c r="Q69" s="170"/>
      <c r="R69" s="79">
        <v>336</v>
      </c>
      <c r="S69" s="68"/>
    </row>
    <row r="70" spans="2:19" s="58" customFormat="1" ht="10.5" customHeight="1">
      <c r="B70" s="181"/>
      <c r="C70" s="308"/>
      <c r="D70" s="144"/>
      <c r="E70" s="74"/>
      <c r="F70" s="73"/>
      <c r="G70" s="73"/>
      <c r="H70" s="73"/>
      <c r="I70" s="73"/>
      <c r="J70" s="73"/>
      <c r="K70" s="73"/>
      <c r="L70" s="56"/>
      <c r="M70" s="56"/>
      <c r="N70" s="56"/>
      <c r="O70" s="56"/>
      <c r="P70" s="78"/>
      <c r="Q70" s="170"/>
      <c r="R70" s="68"/>
      <c r="S70" s="68"/>
    </row>
    <row r="71" spans="2:19" s="58" customFormat="1" ht="10.5" customHeight="1">
      <c r="B71" s="181"/>
      <c r="C71" s="308"/>
      <c r="D71" s="144"/>
      <c r="E71" s="147"/>
      <c r="F71" s="147"/>
      <c r="G71" s="147"/>
      <c r="H71" s="147"/>
      <c r="I71" s="147"/>
      <c r="J71" s="147"/>
      <c r="K71" s="147"/>
      <c r="L71" s="56"/>
      <c r="M71" s="89" t="s">
        <v>159</v>
      </c>
      <c r="N71" s="73"/>
      <c r="O71" s="88">
        <f>N67*N68*O69</f>
        <v>0</v>
      </c>
      <c r="P71" s="68"/>
      <c r="Q71" s="170"/>
      <c r="R71" s="56"/>
      <c r="S71" s="56"/>
    </row>
    <row r="72" spans="2:18" s="58" customFormat="1" ht="10.5" customHeight="1">
      <c r="B72" s="181"/>
      <c r="C72" s="308"/>
      <c r="D72" s="144"/>
      <c r="P72" s="65"/>
      <c r="Q72" s="170"/>
      <c r="R72" s="65"/>
    </row>
    <row r="73" spans="2:19" s="58" customFormat="1" ht="10.5" customHeight="1">
      <c r="B73" s="181"/>
      <c r="C73" s="308"/>
      <c r="D73" s="144"/>
      <c r="E73" s="145"/>
      <c r="F73" s="155" t="s">
        <v>187</v>
      </c>
      <c r="G73" s="149"/>
      <c r="H73" s="149"/>
      <c r="I73" s="149"/>
      <c r="J73" s="149"/>
      <c r="K73" s="149"/>
      <c r="L73" s="146"/>
      <c r="M73" s="146"/>
      <c r="N73" s="146"/>
      <c r="O73" s="146"/>
      <c r="P73" s="56"/>
      <c r="Q73" s="170"/>
      <c r="R73" s="56"/>
      <c r="S73" s="56"/>
    </row>
    <row r="74" spans="2:19" s="58" customFormat="1" ht="10.5" customHeight="1">
      <c r="B74" s="181"/>
      <c r="C74" s="308"/>
      <c r="D74" s="144"/>
      <c r="E74" s="56"/>
      <c r="F74" s="68" t="s">
        <v>157</v>
      </c>
      <c r="G74" s="56"/>
      <c r="H74" s="68"/>
      <c r="I74" s="68"/>
      <c r="J74" s="68"/>
      <c r="K74" s="68"/>
      <c r="L74" s="134"/>
      <c r="M74" s="134"/>
      <c r="N74" s="317">
        <v>0</v>
      </c>
      <c r="O74" s="318"/>
      <c r="P74" s="78"/>
      <c r="Q74" s="170"/>
      <c r="R74" s="56"/>
      <c r="S74" s="68"/>
    </row>
    <row r="75" spans="2:19" s="58" customFormat="1" ht="10.5" customHeight="1">
      <c r="B75" s="181"/>
      <c r="C75" s="308"/>
      <c r="D75" s="144"/>
      <c r="E75" s="56"/>
      <c r="F75" s="68" t="s">
        <v>203</v>
      </c>
      <c r="G75" s="56"/>
      <c r="H75" s="68"/>
      <c r="I75" s="68"/>
      <c r="J75" s="68"/>
      <c r="K75" s="68"/>
      <c r="L75" s="135"/>
      <c r="M75" s="135"/>
      <c r="N75" s="300">
        <v>0</v>
      </c>
      <c r="O75" s="300"/>
      <c r="P75" s="78"/>
      <c r="Q75" s="170"/>
      <c r="R75" s="56"/>
      <c r="S75" s="68"/>
    </row>
    <row r="76" spans="2:19" s="58" customFormat="1" ht="10.5" customHeight="1">
      <c r="B76" s="181"/>
      <c r="C76" s="308"/>
      <c r="D76" s="144"/>
      <c r="E76" s="56"/>
      <c r="F76" s="68" t="s">
        <v>154</v>
      </c>
      <c r="G76" s="56"/>
      <c r="H76" s="68"/>
      <c r="I76" s="68"/>
      <c r="J76" s="68"/>
      <c r="K76" s="68"/>
      <c r="L76" s="135"/>
      <c r="M76" s="138"/>
      <c r="N76" s="135"/>
      <c r="O76" s="139">
        <f>R76/1000</f>
        <v>0.5</v>
      </c>
      <c r="P76" s="78"/>
      <c r="Q76" s="170"/>
      <c r="R76" s="79">
        <v>501</v>
      </c>
      <c r="S76" s="68"/>
    </row>
    <row r="77" spans="2:19" s="58" customFormat="1" ht="10.5" customHeight="1">
      <c r="B77" s="181"/>
      <c r="C77" s="308"/>
      <c r="D77" s="144"/>
      <c r="E77" s="74"/>
      <c r="F77" s="73"/>
      <c r="G77" s="73"/>
      <c r="H77" s="73"/>
      <c r="I77" s="73"/>
      <c r="J77" s="73"/>
      <c r="K77" s="73"/>
      <c r="L77" s="56"/>
      <c r="M77" s="56"/>
      <c r="N77" s="56"/>
      <c r="O77" s="56"/>
      <c r="P77" s="78"/>
      <c r="Q77" s="170"/>
      <c r="R77" s="68"/>
      <c r="S77" s="68"/>
    </row>
    <row r="78" spans="2:19" s="58" customFormat="1" ht="10.5" customHeight="1">
      <c r="B78" s="181"/>
      <c r="C78" s="308"/>
      <c r="D78" s="144"/>
      <c r="E78" s="147"/>
      <c r="F78" s="147"/>
      <c r="G78" s="147"/>
      <c r="H78" s="147"/>
      <c r="I78" s="147"/>
      <c r="J78" s="147"/>
      <c r="K78" s="147"/>
      <c r="L78" s="56"/>
      <c r="M78" s="89" t="s">
        <v>158</v>
      </c>
      <c r="N78" s="73"/>
      <c r="O78" s="88">
        <f>N74*N75*O76</f>
        <v>0</v>
      </c>
      <c r="P78" s="68"/>
      <c r="Q78" s="170"/>
      <c r="R78" s="56"/>
      <c r="S78" s="56"/>
    </row>
    <row r="79" spans="2:19" s="58" customFormat="1" ht="10.5" customHeight="1">
      <c r="B79" s="181"/>
      <c r="C79" s="308"/>
      <c r="D79" s="144"/>
      <c r="E79" s="147"/>
      <c r="F79" s="147"/>
      <c r="G79" s="147"/>
      <c r="H79" s="147"/>
      <c r="I79" s="147"/>
      <c r="J79" s="147"/>
      <c r="K79" s="147"/>
      <c r="L79" s="56"/>
      <c r="M79" s="89"/>
      <c r="N79" s="73"/>
      <c r="O79" s="88"/>
      <c r="P79" s="68"/>
      <c r="Q79" s="170"/>
      <c r="R79" s="56"/>
      <c r="S79" s="56"/>
    </row>
    <row r="80" spans="2:32" ht="15" customHeight="1">
      <c r="B80" s="180"/>
      <c r="C80" s="308"/>
      <c r="E80" s="233" t="s">
        <v>186</v>
      </c>
      <c r="F80" s="235"/>
      <c r="G80" s="235"/>
      <c r="H80" s="235"/>
      <c r="I80" s="235"/>
      <c r="J80" s="235"/>
      <c r="K80" s="236"/>
      <c r="L80" s="68"/>
      <c r="Q80" s="168"/>
      <c r="R80" s="69"/>
      <c r="S80" s="69"/>
      <c r="U80" s="69"/>
      <c r="V80" s="69"/>
      <c r="W80" s="69"/>
      <c r="X80" s="69"/>
      <c r="Y80" s="69"/>
      <c r="Z80" s="69"/>
      <c r="AA80" s="69"/>
      <c r="AB80" s="69"/>
      <c r="AC80" s="69"/>
      <c r="AD80" s="69"/>
      <c r="AE80" s="69"/>
      <c r="AF80" s="69"/>
    </row>
    <row r="81" spans="2:32" ht="10.5" customHeight="1">
      <c r="B81" s="180"/>
      <c r="C81" s="308"/>
      <c r="E81" s="296" t="s">
        <v>204</v>
      </c>
      <c r="F81" s="297"/>
      <c r="G81" s="297"/>
      <c r="H81" s="297"/>
      <c r="I81" s="297"/>
      <c r="J81" s="297"/>
      <c r="K81" s="297"/>
      <c r="L81" s="297"/>
      <c r="M81" s="297"/>
      <c r="N81" s="297"/>
      <c r="O81" s="297"/>
      <c r="Q81" s="168"/>
      <c r="R81" s="69"/>
      <c r="S81" s="69"/>
      <c r="U81" s="69"/>
      <c r="V81" s="69"/>
      <c r="W81" s="69"/>
      <c r="X81" s="69"/>
      <c r="Y81" s="69"/>
      <c r="Z81" s="69"/>
      <c r="AA81" s="69"/>
      <c r="AB81" s="69"/>
      <c r="AC81" s="69"/>
      <c r="AD81" s="69"/>
      <c r="AE81" s="69"/>
      <c r="AF81" s="69"/>
    </row>
    <row r="82" spans="2:32" ht="10.5" customHeight="1">
      <c r="B82" s="180"/>
      <c r="C82" s="308"/>
      <c r="E82" s="297"/>
      <c r="F82" s="297"/>
      <c r="G82" s="297"/>
      <c r="H82" s="297"/>
      <c r="I82" s="297"/>
      <c r="J82" s="297"/>
      <c r="K82" s="297"/>
      <c r="L82" s="297"/>
      <c r="M82" s="297"/>
      <c r="N82" s="297"/>
      <c r="O82" s="297"/>
      <c r="Q82" s="168"/>
      <c r="R82" s="69"/>
      <c r="S82" s="69"/>
      <c r="U82" s="69"/>
      <c r="V82" s="69"/>
      <c r="W82" s="69"/>
      <c r="X82" s="69"/>
      <c r="Y82" s="69"/>
      <c r="Z82" s="69"/>
      <c r="AA82" s="69"/>
      <c r="AB82" s="69"/>
      <c r="AC82" s="69"/>
      <c r="AD82" s="69"/>
      <c r="AE82" s="69"/>
      <c r="AF82" s="69"/>
    </row>
    <row r="83" spans="2:36" s="75" customFormat="1" ht="10.5" customHeight="1">
      <c r="B83" s="182"/>
      <c r="C83" s="308"/>
      <c r="F83" s="68" t="s">
        <v>102</v>
      </c>
      <c r="G83" s="56"/>
      <c r="H83" s="70"/>
      <c r="I83" s="68"/>
      <c r="J83" s="68"/>
      <c r="K83" s="68"/>
      <c r="L83" s="134"/>
      <c r="M83" s="134"/>
      <c r="N83" s="312">
        <v>0</v>
      </c>
      <c r="O83" s="312"/>
      <c r="P83" s="76"/>
      <c r="Q83" s="171"/>
      <c r="R83" s="56"/>
      <c r="S83" s="56"/>
      <c r="V83" s="69"/>
      <c r="W83" s="69"/>
      <c r="X83" s="69"/>
      <c r="Y83" s="69"/>
      <c r="Z83" s="69"/>
      <c r="AA83" s="69"/>
      <c r="AB83" s="69"/>
      <c r="AC83" s="69"/>
      <c r="AD83" s="69"/>
      <c r="AE83" s="69"/>
      <c r="AF83" s="69"/>
      <c r="AG83" s="69"/>
      <c r="AH83" s="69"/>
      <c r="AI83" s="69"/>
      <c r="AJ83" s="69"/>
    </row>
    <row r="84" spans="2:36" ht="10.5" customHeight="1">
      <c r="B84" s="180"/>
      <c r="C84" s="308"/>
      <c r="E84" s="56"/>
      <c r="F84" s="68" t="s">
        <v>100</v>
      </c>
      <c r="H84" s="70"/>
      <c r="I84" s="68"/>
      <c r="J84" s="68"/>
      <c r="K84" s="68"/>
      <c r="L84" s="135"/>
      <c r="M84" s="135"/>
      <c r="N84" s="300">
        <v>0</v>
      </c>
      <c r="O84" s="300"/>
      <c r="P84" s="76"/>
      <c r="Q84" s="168"/>
      <c r="V84" s="69"/>
      <c r="W84" s="69"/>
      <c r="X84" s="69"/>
      <c r="Y84" s="69"/>
      <c r="Z84" s="69"/>
      <c r="AA84" s="69"/>
      <c r="AB84" s="69"/>
      <c r="AC84" s="69"/>
      <c r="AD84" s="69"/>
      <c r="AE84" s="69"/>
      <c r="AF84" s="69"/>
      <c r="AG84" s="69"/>
      <c r="AH84" s="69"/>
      <c r="AI84" s="69"/>
      <c r="AJ84" s="69"/>
    </row>
    <row r="85" spans="2:36" ht="10.5" customHeight="1">
      <c r="B85" s="180"/>
      <c r="C85" s="308"/>
      <c r="E85" s="56"/>
      <c r="F85" s="68" t="s">
        <v>99</v>
      </c>
      <c r="H85" s="70"/>
      <c r="I85" s="68"/>
      <c r="J85" s="68"/>
      <c r="K85" s="68"/>
      <c r="L85" s="135"/>
      <c r="M85" s="135"/>
      <c r="N85" s="309">
        <v>0</v>
      </c>
      <c r="O85" s="309"/>
      <c r="P85" s="76"/>
      <c r="Q85" s="168"/>
      <c r="V85" s="69"/>
      <c r="W85" s="69"/>
      <c r="X85" s="69"/>
      <c r="Y85" s="69"/>
      <c r="Z85" s="69"/>
      <c r="AA85" s="69"/>
      <c r="AB85" s="69"/>
      <c r="AC85" s="69"/>
      <c r="AD85" s="69"/>
      <c r="AE85" s="69"/>
      <c r="AF85" s="69"/>
      <c r="AG85" s="69"/>
      <c r="AH85" s="69"/>
      <c r="AI85" s="69"/>
      <c r="AJ85" s="69"/>
    </row>
    <row r="86" spans="2:36" ht="10.5" customHeight="1">
      <c r="B86" s="180"/>
      <c r="E86" s="56"/>
      <c r="F86" s="68" t="s">
        <v>162</v>
      </c>
      <c r="H86" s="71"/>
      <c r="I86" s="71"/>
      <c r="J86" s="71"/>
      <c r="K86" s="71"/>
      <c r="L86" s="136"/>
      <c r="M86" s="136"/>
      <c r="N86" s="136"/>
      <c r="O86" s="137">
        <f>R86/100</f>
        <v>0.2</v>
      </c>
      <c r="P86" s="77"/>
      <c r="Q86" s="168"/>
      <c r="R86" s="72">
        <v>21</v>
      </c>
      <c r="V86" s="69"/>
      <c r="W86" s="69"/>
      <c r="X86" s="69"/>
      <c r="Y86" s="69"/>
      <c r="Z86" s="69"/>
      <c r="AA86" s="69"/>
      <c r="AB86" s="69"/>
      <c r="AC86" s="69"/>
      <c r="AD86" s="69"/>
      <c r="AE86" s="69"/>
      <c r="AF86" s="69"/>
      <c r="AG86" s="69"/>
      <c r="AH86" s="69"/>
      <c r="AI86" s="69"/>
      <c r="AJ86" s="69"/>
    </row>
    <row r="87" spans="2:36" ht="10.5" customHeight="1">
      <c r="B87" s="180"/>
      <c r="E87" s="68"/>
      <c r="F87" s="71"/>
      <c r="G87" s="71"/>
      <c r="H87" s="71"/>
      <c r="I87" s="71"/>
      <c r="J87" s="71"/>
      <c r="P87" s="77"/>
      <c r="Q87" s="168"/>
      <c r="V87" s="69"/>
      <c r="W87" s="69"/>
      <c r="X87" s="69"/>
      <c r="Y87" s="69"/>
      <c r="Z87" s="69"/>
      <c r="AA87" s="69"/>
      <c r="AB87" s="69"/>
      <c r="AC87" s="69"/>
      <c r="AD87" s="69"/>
      <c r="AE87" s="69"/>
      <c r="AF87" s="69"/>
      <c r="AG87" s="69"/>
      <c r="AH87" s="69"/>
      <c r="AI87" s="69"/>
      <c r="AJ87" s="69"/>
    </row>
    <row r="88" spans="2:32" ht="10.5" customHeight="1">
      <c r="B88" s="180"/>
      <c r="E88" s="67"/>
      <c r="F88" s="68"/>
      <c r="G88" s="68"/>
      <c r="H88" s="68"/>
      <c r="I88" s="68"/>
      <c r="J88" s="68"/>
      <c r="K88" s="71"/>
      <c r="M88" s="89" t="s">
        <v>161</v>
      </c>
      <c r="N88" s="292">
        <f>(N85*O86)*N83*N84</f>
        <v>0</v>
      </c>
      <c r="O88" s="292"/>
      <c r="Q88" s="168"/>
      <c r="R88" s="69"/>
      <c r="S88" s="69"/>
      <c r="U88" s="69"/>
      <c r="V88" s="69"/>
      <c r="W88" s="69"/>
      <c r="X88" s="69"/>
      <c r="Y88" s="69"/>
      <c r="Z88" s="69"/>
      <c r="AA88" s="69"/>
      <c r="AB88" s="69"/>
      <c r="AC88" s="69"/>
      <c r="AD88" s="69"/>
      <c r="AE88" s="69"/>
      <c r="AF88" s="69"/>
    </row>
    <row r="89" spans="2:32" ht="10.5" customHeight="1">
      <c r="B89" s="180"/>
      <c r="E89" s="67"/>
      <c r="F89" s="68"/>
      <c r="G89" s="68"/>
      <c r="H89" s="68"/>
      <c r="I89" s="68"/>
      <c r="J89" s="68"/>
      <c r="K89" s="71"/>
      <c r="M89" s="89"/>
      <c r="N89" s="148"/>
      <c r="O89" s="148"/>
      <c r="Q89" s="168"/>
      <c r="R89" s="69"/>
      <c r="S89" s="69"/>
      <c r="U89" s="69"/>
      <c r="V89" s="69"/>
      <c r="W89" s="69"/>
      <c r="X89" s="69"/>
      <c r="Y89" s="69"/>
      <c r="Z89" s="69"/>
      <c r="AA89" s="69"/>
      <c r="AB89" s="69"/>
      <c r="AC89" s="69"/>
      <c r="AD89" s="69"/>
      <c r="AE89" s="69"/>
      <c r="AF89" s="69"/>
    </row>
    <row r="90" spans="2:32" ht="15" customHeight="1">
      <c r="B90" s="180"/>
      <c r="E90" s="233" t="s">
        <v>189</v>
      </c>
      <c r="F90" s="235"/>
      <c r="G90" s="235"/>
      <c r="H90" s="235"/>
      <c r="I90" s="235"/>
      <c r="J90" s="235"/>
      <c r="K90" s="236"/>
      <c r="L90" s="68"/>
      <c r="P90" s="68"/>
      <c r="Q90" s="168"/>
      <c r="U90" s="69"/>
      <c r="V90" s="69"/>
      <c r="W90" s="69"/>
      <c r="X90" s="69"/>
      <c r="Y90" s="69"/>
      <c r="Z90" s="69"/>
      <c r="AA90" s="69"/>
      <c r="AB90" s="69"/>
      <c r="AC90" s="69"/>
      <c r="AD90" s="69"/>
      <c r="AE90" s="69"/>
      <c r="AF90" s="69"/>
    </row>
    <row r="91" spans="2:32" ht="10.5" customHeight="1">
      <c r="B91" s="180"/>
      <c r="E91" s="296" t="s">
        <v>205</v>
      </c>
      <c r="F91" s="297"/>
      <c r="G91" s="297"/>
      <c r="H91" s="297"/>
      <c r="I91" s="297"/>
      <c r="J91" s="297"/>
      <c r="K91" s="297"/>
      <c r="L91" s="297"/>
      <c r="M91" s="297"/>
      <c r="N91" s="297"/>
      <c r="O91" s="297"/>
      <c r="Q91" s="168"/>
      <c r="U91" s="69"/>
      <c r="V91" s="69"/>
      <c r="W91" s="69"/>
      <c r="X91" s="69"/>
      <c r="Y91" s="69"/>
      <c r="Z91" s="69"/>
      <c r="AA91" s="69"/>
      <c r="AB91" s="69"/>
      <c r="AC91" s="69"/>
      <c r="AD91" s="69"/>
      <c r="AE91" s="69"/>
      <c r="AF91" s="69"/>
    </row>
    <row r="92" spans="2:32" ht="10.5" customHeight="1">
      <c r="B92" s="180"/>
      <c r="E92" s="296"/>
      <c r="F92" s="297"/>
      <c r="G92" s="297"/>
      <c r="H92" s="297"/>
      <c r="I92" s="297"/>
      <c r="J92" s="297"/>
      <c r="K92" s="297"/>
      <c r="L92" s="297"/>
      <c r="M92" s="297"/>
      <c r="N92" s="297"/>
      <c r="O92" s="297"/>
      <c r="Q92" s="168"/>
      <c r="U92" s="69"/>
      <c r="V92" s="69"/>
      <c r="W92" s="69"/>
      <c r="X92" s="69"/>
      <c r="Y92" s="69"/>
      <c r="Z92" s="69"/>
      <c r="AA92" s="69"/>
      <c r="AB92" s="69"/>
      <c r="AC92" s="69"/>
      <c r="AD92" s="69"/>
      <c r="AE92" s="69"/>
      <c r="AF92" s="69"/>
    </row>
    <row r="93" spans="2:32" ht="10.5" customHeight="1">
      <c r="B93" s="180"/>
      <c r="E93" s="297"/>
      <c r="F93" s="297"/>
      <c r="G93" s="297"/>
      <c r="H93" s="297"/>
      <c r="I93" s="297"/>
      <c r="J93" s="297"/>
      <c r="K93" s="297"/>
      <c r="L93" s="297"/>
      <c r="M93" s="297"/>
      <c r="N93" s="297"/>
      <c r="O93" s="297"/>
      <c r="Q93" s="168"/>
      <c r="T93" s="69"/>
      <c r="U93" s="69"/>
      <c r="V93" s="69"/>
      <c r="W93" s="69"/>
      <c r="X93" s="69"/>
      <c r="Y93" s="69"/>
      <c r="Z93" s="69"/>
      <c r="AA93" s="69"/>
      <c r="AB93" s="69"/>
      <c r="AC93" s="69"/>
      <c r="AD93" s="69"/>
      <c r="AE93" s="69"/>
      <c r="AF93" s="69"/>
    </row>
    <row r="94" spans="2:19" ht="10.5" customHeight="1">
      <c r="B94" s="180"/>
      <c r="E94" s="56"/>
      <c r="F94" s="68" t="s">
        <v>165</v>
      </c>
      <c r="H94" s="68"/>
      <c r="I94" s="68"/>
      <c r="J94" s="68"/>
      <c r="K94" s="68"/>
      <c r="L94" s="134"/>
      <c r="M94" s="134"/>
      <c r="N94" s="293">
        <v>0</v>
      </c>
      <c r="O94" s="293"/>
      <c r="P94" s="78"/>
      <c r="Q94" s="168"/>
      <c r="R94" s="68"/>
      <c r="S94" s="68"/>
    </row>
    <row r="95" spans="2:19" ht="10.5" customHeight="1">
      <c r="B95" s="180"/>
      <c r="E95" s="56"/>
      <c r="F95" s="68" t="s">
        <v>166</v>
      </c>
      <c r="H95" s="68"/>
      <c r="I95" s="68"/>
      <c r="J95" s="68"/>
      <c r="K95" s="68"/>
      <c r="L95" s="135"/>
      <c r="M95" s="135"/>
      <c r="N95" s="293">
        <v>0</v>
      </c>
      <c r="O95" s="293"/>
      <c r="P95" s="78"/>
      <c r="Q95" s="168"/>
      <c r="R95" s="79"/>
      <c r="S95" s="68"/>
    </row>
    <row r="96" spans="2:19" ht="10.5" customHeight="1">
      <c r="B96" s="180"/>
      <c r="E96" s="56"/>
      <c r="F96" s="74"/>
      <c r="G96" s="73"/>
      <c r="H96" s="73"/>
      <c r="I96" s="73"/>
      <c r="J96" s="73"/>
      <c r="K96" s="73"/>
      <c r="P96" s="78"/>
      <c r="Q96" s="168"/>
      <c r="R96" s="68"/>
      <c r="S96" s="68"/>
    </row>
    <row r="97" spans="2:19" ht="10.5" customHeight="1">
      <c r="B97" s="180"/>
      <c r="E97" s="56"/>
      <c r="F97" s="74"/>
      <c r="G97" s="73"/>
      <c r="H97" s="73"/>
      <c r="I97" s="73"/>
      <c r="J97" s="73"/>
      <c r="K97" s="73"/>
      <c r="M97" s="89" t="s">
        <v>101</v>
      </c>
      <c r="N97" s="73"/>
      <c r="O97" s="88">
        <f>N94+N95</f>
        <v>0</v>
      </c>
      <c r="P97" s="78"/>
      <c r="Q97" s="168"/>
      <c r="R97" s="68"/>
      <c r="S97" s="68"/>
    </row>
    <row r="98" spans="2:20" ht="10.5" customHeight="1">
      <c r="B98" s="180"/>
      <c r="E98" s="56"/>
      <c r="F98" s="74"/>
      <c r="G98" s="73"/>
      <c r="H98" s="73"/>
      <c r="I98" s="73"/>
      <c r="J98" s="73"/>
      <c r="K98" s="73"/>
      <c r="L98" s="73"/>
      <c r="M98" s="64"/>
      <c r="N98" s="73"/>
      <c r="O98" s="80"/>
      <c r="P98" s="78"/>
      <c r="Q98" s="168"/>
      <c r="R98" s="68"/>
      <c r="S98" s="68"/>
      <c r="T98" s="68"/>
    </row>
    <row r="99" spans="2:20" ht="10.5" customHeight="1">
      <c r="B99" s="180"/>
      <c r="E99" s="56"/>
      <c r="F99" s="68" t="s">
        <v>167</v>
      </c>
      <c r="H99" s="68"/>
      <c r="I99" s="68"/>
      <c r="J99" s="68"/>
      <c r="K99" s="68"/>
      <c r="L99" s="134"/>
      <c r="M99" s="134"/>
      <c r="N99" s="293">
        <v>0</v>
      </c>
      <c r="O99" s="293"/>
      <c r="P99" s="78"/>
      <c r="Q99" s="168"/>
      <c r="R99" s="68"/>
      <c r="S99" s="68"/>
      <c r="T99" s="68"/>
    </row>
    <row r="100" spans="2:17" ht="10.5" customHeight="1">
      <c r="B100" s="180"/>
      <c r="E100" s="66"/>
      <c r="F100" s="68" t="s">
        <v>168</v>
      </c>
      <c r="H100" s="68"/>
      <c r="I100" s="68"/>
      <c r="J100" s="68"/>
      <c r="K100" s="68"/>
      <c r="L100" s="135"/>
      <c r="M100" s="135"/>
      <c r="N100" s="293">
        <v>0</v>
      </c>
      <c r="O100" s="293"/>
      <c r="P100" s="68"/>
      <c r="Q100" s="168"/>
    </row>
    <row r="101" spans="2:17" ht="10.5" customHeight="1">
      <c r="B101" s="180"/>
      <c r="E101" s="66"/>
      <c r="F101" s="73"/>
      <c r="G101" s="73"/>
      <c r="H101" s="73"/>
      <c r="I101" s="73"/>
      <c r="J101" s="73"/>
      <c r="K101" s="73"/>
      <c r="P101" s="68"/>
      <c r="Q101" s="168"/>
    </row>
    <row r="102" spans="2:17" ht="10.5" customHeight="1">
      <c r="B102" s="180"/>
      <c r="E102" s="56"/>
      <c r="F102" s="66"/>
      <c r="G102" s="66"/>
      <c r="H102" s="66"/>
      <c r="I102" s="66"/>
      <c r="J102" s="66"/>
      <c r="K102" s="66"/>
      <c r="L102" s="68"/>
      <c r="M102" s="89" t="s">
        <v>163</v>
      </c>
      <c r="N102" s="73"/>
      <c r="O102" s="88">
        <f>N99+N100</f>
        <v>0</v>
      </c>
      <c r="P102" s="68"/>
      <c r="Q102" s="168"/>
    </row>
    <row r="103" spans="2:17" ht="10.5" customHeight="1">
      <c r="B103" s="180"/>
      <c r="E103" s="56"/>
      <c r="F103" s="278"/>
      <c r="G103" s="278"/>
      <c r="H103" s="278"/>
      <c r="I103" s="278"/>
      <c r="J103" s="278"/>
      <c r="K103" s="278"/>
      <c r="L103" s="68"/>
      <c r="M103" s="89"/>
      <c r="N103" s="73"/>
      <c r="O103" s="88"/>
      <c r="P103" s="68"/>
      <c r="Q103" s="168"/>
    </row>
    <row r="104" spans="2:17" ht="10.5" customHeight="1">
      <c r="B104" s="180"/>
      <c r="E104" s="56"/>
      <c r="F104" s="150"/>
      <c r="G104" s="150"/>
      <c r="H104" s="150"/>
      <c r="I104" s="150"/>
      <c r="J104" s="150"/>
      <c r="K104" s="150"/>
      <c r="L104" s="68"/>
      <c r="M104" s="89"/>
      <c r="N104" s="73"/>
      <c r="O104" s="88"/>
      <c r="P104" s="68"/>
      <c r="Q104" s="168"/>
    </row>
    <row r="105" spans="2:17" ht="10.5" customHeight="1">
      <c r="B105" s="180"/>
      <c r="C105" s="287"/>
      <c r="D105" s="264"/>
      <c r="E105" s="264"/>
      <c r="F105" s="268"/>
      <c r="G105" s="268"/>
      <c r="H105" s="268"/>
      <c r="I105" s="268"/>
      <c r="J105" s="268"/>
      <c r="K105" s="268"/>
      <c r="L105" s="265"/>
      <c r="M105" s="266"/>
      <c r="N105" s="265"/>
      <c r="O105" s="269"/>
      <c r="P105" s="265"/>
      <c r="Q105" s="168"/>
    </row>
    <row r="106" spans="2:17" ht="10.5" customHeight="1">
      <c r="B106" s="180"/>
      <c r="C106" s="288"/>
      <c r="E106" s="56"/>
      <c r="P106" s="14"/>
      <c r="Q106" s="168"/>
    </row>
    <row r="107" spans="2:17" ht="15" customHeight="1">
      <c r="B107" s="180"/>
      <c r="C107" s="308" t="s">
        <v>38</v>
      </c>
      <c r="E107" s="233" t="s">
        <v>169</v>
      </c>
      <c r="F107" s="235"/>
      <c r="G107" s="235"/>
      <c r="H107" s="235"/>
      <c r="I107" s="235"/>
      <c r="J107" s="235"/>
      <c r="K107" s="236"/>
      <c r="L107" s="68"/>
      <c r="P107" s="14"/>
      <c r="Q107" s="168"/>
    </row>
    <row r="108" spans="2:17" ht="10.5" customHeight="1">
      <c r="B108" s="180"/>
      <c r="C108" s="308"/>
      <c r="E108" s="296" t="s">
        <v>170</v>
      </c>
      <c r="F108" s="296"/>
      <c r="G108" s="296"/>
      <c r="H108" s="296"/>
      <c r="I108" s="296"/>
      <c r="J108" s="296"/>
      <c r="K108" s="296"/>
      <c r="L108" s="296"/>
      <c r="M108" s="296"/>
      <c r="N108" s="296"/>
      <c r="O108" s="296"/>
      <c r="P108" s="14"/>
      <c r="Q108" s="168"/>
    </row>
    <row r="109" spans="2:17" ht="10.5" customHeight="1">
      <c r="B109" s="180"/>
      <c r="C109" s="308"/>
      <c r="E109" s="296"/>
      <c r="F109" s="296"/>
      <c r="G109" s="296"/>
      <c r="H109" s="296"/>
      <c r="I109" s="296"/>
      <c r="J109" s="296"/>
      <c r="K109" s="296"/>
      <c r="L109" s="296"/>
      <c r="M109" s="296"/>
      <c r="N109" s="296"/>
      <c r="O109" s="296"/>
      <c r="P109" s="14"/>
      <c r="Q109" s="168"/>
    </row>
    <row r="110" spans="2:17" ht="10.5" customHeight="1">
      <c r="B110" s="180"/>
      <c r="C110" s="308"/>
      <c r="E110" s="296"/>
      <c r="F110" s="296"/>
      <c r="G110" s="296"/>
      <c r="H110" s="296"/>
      <c r="I110" s="296"/>
      <c r="J110" s="296"/>
      <c r="K110" s="296"/>
      <c r="L110" s="296"/>
      <c r="M110" s="296"/>
      <c r="N110" s="296"/>
      <c r="O110" s="296"/>
      <c r="P110" s="14"/>
      <c r="Q110" s="168"/>
    </row>
    <row r="111" spans="2:17" ht="10.5" customHeight="1">
      <c r="B111" s="180"/>
      <c r="C111" s="308"/>
      <c r="F111" s="68" t="s">
        <v>171</v>
      </c>
      <c r="H111" s="68"/>
      <c r="I111" s="68"/>
      <c r="L111" s="134"/>
      <c r="M111" s="134"/>
      <c r="N111" s="293">
        <v>0</v>
      </c>
      <c r="O111" s="293"/>
      <c r="P111" s="14"/>
      <c r="Q111" s="168"/>
    </row>
    <row r="112" spans="2:18" ht="10.5" customHeight="1">
      <c r="B112" s="180"/>
      <c r="C112" s="308"/>
      <c r="F112" s="68" t="s">
        <v>172</v>
      </c>
      <c r="H112" s="71"/>
      <c r="I112" s="71"/>
      <c r="L112" s="135"/>
      <c r="M112" s="135"/>
      <c r="N112" s="291">
        <f>R112/1000</f>
        <v>0.1</v>
      </c>
      <c r="O112" s="291">
        <v>30</v>
      </c>
      <c r="P112" s="14"/>
      <c r="Q112" s="168"/>
      <c r="R112" s="156">
        <v>101</v>
      </c>
    </row>
    <row r="113" spans="2:17" ht="10.5" customHeight="1">
      <c r="B113" s="180"/>
      <c r="C113" s="308"/>
      <c r="E113" s="68"/>
      <c r="F113" s="71"/>
      <c r="G113" s="71"/>
      <c r="H113" s="71"/>
      <c r="P113" s="14"/>
      <c r="Q113" s="168"/>
    </row>
    <row r="114" spans="2:17" ht="10.5" customHeight="1">
      <c r="B114" s="180"/>
      <c r="C114" s="308"/>
      <c r="E114" s="68"/>
      <c r="F114" s="73"/>
      <c r="G114" s="73"/>
      <c r="H114" s="73"/>
      <c r="I114" s="64"/>
      <c r="J114" s="71"/>
      <c r="M114" s="89" t="s">
        <v>173</v>
      </c>
      <c r="N114" s="292">
        <f>N111*N112</f>
        <v>0</v>
      </c>
      <c r="O114" s="292"/>
      <c r="P114" s="14"/>
      <c r="Q114" s="168"/>
    </row>
    <row r="115" spans="2:17" ht="10.5" customHeight="1">
      <c r="B115" s="180"/>
      <c r="C115" s="308"/>
      <c r="E115" s="68"/>
      <c r="F115" s="73"/>
      <c r="G115" s="73"/>
      <c r="H115" s="73"/>
      <c r="I115" s="64"/>
      <c r="J115" s="71"/>
      <c r="M115" s="89"/>
      <c r="N115" s="151"/>
      <c r="O115" s="151"/>
      <c r="P115" s="14"/>
      <c r="Q115" s="168"/>
    </row>
    <row r="116" spans="2:17" ht="10.5" customHeight="1">
      <c r="B116" s="180"/>
      <c r="C116" s="308"/>
      <c r="E116" s="68"/>
      <c r="F116" s="73"/>
      <c r="G116" s="73"/>
      <c r="H116" s="73"/>
      <c r="I116" s="64"/>
      <c r="J116" s="73"/>
      <c r="K116" s="80"/>
      <c r="L116" s="68"/>
      <c r="N116" s="124"/>
      <c r="P116" s="14"/>
      <c r="Q116" s="168"/>
    </row>
    <row r="117" spans="2:17" ht="15" customHeight="1">
      <c r="B117" s="180"/>
      <c r="C117" s="308"/>
      <c r="E117" s="233" t="s">
        <v>174</v>
      </c>
      <c r="F117" s="235"/>
      <c r="G117" s="235"/>
      <c r="H117" s="235"/>
      <c r="I117" s="235"/>
      <c r="J117" s="235"/>
      <c r="K117" s="236"/>
      <c r="L117" s="68"/>
      <c r="Q117" s="168"/>
    </row>
    <row r="118" spans="2:17" ht="10.5" customHeight="1">
      <c r="B118" s="180"/>
      <c r="C118" s="308"/>
      <c r="E118" s="311" t="s">
        <v>175</v>
      </c>
      <c r="F118" s="311"/>
      <c r="G118" s="311"/>
      <c r="H118" s="311"/>
      <c r="I118" s="311"/>
      <c r="J118" s="311"/>
      <c r="K118" s="311"/>
      <c r="L118" s="311"/>
      <c r="M118" s="311"/>
      <c r="N118" s="311"/>
      <c r="O118" s="311"/>
      <c r="P118" s="14"/>
      <c r="Q118" s="168"/>
    </row>
    <row r="119" spans="2:17" ht="10.5" customHeight="1">
      <c r="B119" s="180"/>
      <c r="C119" s="308"/>
      <c r="E119" s="311"/>
      <c r="F119" s="311"/>
      <c r="G119" s="311"/>
      <c r="H119" s="311"/>
      <c r="I119" s="311"/>
      <c r="J119" s="311"/>
      <c r="K119" s="311"/>
      <c r="L119" s="311"/>
      <c r="M119" s="311"/>
      <c r="N119" s="311"/>
      <c r="O119" s="311"/>
      <c r="P119" s="14"/>
      <c r="Q119" s="168"/>
    </row>
    <row r="120" spans="2:17" ht="10.5" customHeight="1">
      <c r="B120" s="180"/>
      <c r="C120" s="308"/>
      <c r="E120" s="311"/>
      <c r="F120" s="311"/>
      <c r="G120" s="311"/>
      <c r="H120" s="311"/>
      <c r="I120" s="311"/>
      <c r="J120" s="311"/>
      <c r="K120" s="311"/>
      <c r="L120" s="311"/>
      <c r="M120" s="311"/>
      <c r="N120" s="311"/>
      <c r="O120" s="311"/>
      <c r="P120" s="14"/>
      <c r="Q120" s="168"/>
    </row>
    <row r="121" spans="2:17" ht="10.5" customHeight="1">
      <c r="B121" s="180"/>
      <c r="C121" s="308"/>
      <c r="E121" s="56"/>
      <c r="F121" s="68" t="s">
        <v>176</v>
      </c>
      <c r="G121" s="70"/>
      <c r="H121" s="68"/>
      <c r="I121" s="68"/>
      <c r="J121" s="73"/>
      <c r="K121" s="73"/>
      <c r="L121" s="134"/>
      <c r="M121" s="134"/>
      <c r="N121" s="293">
        <v>567</v>
      </c>
      <c r="O121" s="293"/>
      <c r="P121" s="14"/>
      <c r="Q121" s="168"/>
    </row>
    <row r="122" spans="2:17" ht="10.5" customHeight="1">
      <c r="B122" s="180"/>
      <c r="C122" s="308"/>
      <c r="E122" s="56"/>
      <c r="F122" s="68" t="s">
        <v>177</v>
      </c>
      <c r="G122" s="70"/>
      <c r="H122" s="68"/>
      <c r="I122" s="68"/>
      <c r="J122" s="73"/>
      <c r="K122" s="73"/>
      <c r="L122" s="135"/>
      <c r="M122" s="135"/>
      <c r="N122" s="309">
        <v>0.08</v>
      </c>
      <c r="O122" s="309"/>
      <c r="P122" s="14"/>
      <c r="Q122" s="168"/>
    </row>
    <row r="123" spans="2:18" ht="10.5" customHeight="1">
      <c r="B123" s="180"/>
      <c r="C123" s="308"/>
      <c r="E123" s="56"/>
      <c r="F123" s="68" t="s">
        <v>178</v>
      </c>
      <c r="G123" s="71"/>
      <c r="H123" s="71"/>
      <c r="I123" s="71"/>
      <c r="J123" s="73"/>
      <c r="K123" s="73"/>
      <c r="L123" s="135"/>
      <c r="M123" s="135"/>
      <c r="N123" s="291">
        <f>R123/1000</f>
        <v>0.1</v>
      </c>
      <c r="O123" s="291"/>
      <c r="P123" s="14"/>
      <c r="Q123" s="168"/>
      <c r="R123" s="156">
        <v>101</v>
      </c>
    </row>
    <row r="124" spans="2:17" ht="10.5" customHeight="1">
      <c r="B124" s="180"/>
      <c r="C124" s="308"/>
      <c r="E124" s="68"/>
      <c r="F124" s="71"/>
      <c r="L124" s="158"/>
      <c r="M124" s="158"/>
      <c r="N124" s="158"/>
      <c r="O124" s="159"/>
      <c r="P124" s="14"/>
      <c r="Q124" s="168"/>
    </row>
    <row r="125" spans="2:17" ht="10.5" customHeight="1">
      <c r="B125" s="180"/>
      <c r="C125" s="308"/>
      <c r="E125" s="68"/>
      <c r="F125" s="73"/>
      <c r="G125" s="71"/>
      <c r="H125" s="71"/>
      <c r="I125" s="64"/>
      <c r="J125" s="71"/>
      <c r="K125" s="157"/>
      <c r="L125" s="73"/>
      <c r="M125" s="89" t="s">
        <v>179</v>
      </c>
      <c r="N125" s="292">
        <f>N121*N122*N123</f>
        <v>4.5360000000000005</v>
      </c>
      <c r="O125" s="292"/>
      <c r="P125" s="14"/>
      <c r="Q125" s="168"/>
    </row>
    <row r="126" spans="2:17" ht="10.5" customHeight="1">
      <c r="B126" s="180"/>
      <c r="C126" s="308"/>
      <c r="E126" s="68"/>
      <c r="F126" s="73"/>
      <c r="G126" s="73"/>
      <c r="H126" s="73"/>
      <c r="I126" s="64"/>
      <c r="J126" s="73"/>
      <c r="K126" s="80"/>
      <c r="L126" s="68"/>
      <c r="N126" s="124"/>
      <c r="P126" s="14"/>
      <c r="Q126" s="168"/>
    </row>
    <row r="127" spans="2:17" ht="15" customHeight="1">
      <c r="B127" s="180"/>
      <c r="C127" s="308"/>
      <c r="E127" s="233" t="s">
        <v>180</v>
      </c>
      <c r="F127" s="235"/>
      <c r="G127" s="235"/>
      <c r="H127" s="235"/>
      <c r="I127" s="235"/>
      <c r="J127" s="235"/>
      <c r="K127" s="236"/>
      <c r="L127" s="68"/>
      <c r="Q127" s="168"/>
    </row>
    <row r="128" spans="2:17" ht="10.5" customHeight="1">
      <c r="B128" s="180"/>
      <c r="C128" s="308"/>
      <c r="E128" s="311" t="s">
        <v>181</v>
      </c>
      <c r="F128" s="311"/>
      <c r="G128" s="311"/>
      <c r="H128" s="311"/>
      <c r="I128" s="311"/>
      <c r="J128" s="311"/>
      <c r="K128" s="311"/>
      <c r="L128" s="311"/>
      <c r="M128" s="311"/>
      <c r="N128" s="311"/>
      <c r="O128" s="311"/>
      <c r="P128" s="14"/>
      <c r="Q128" s="168"/>
    </row>
    <row r="129" spans="2:17" ht="10.5" customHeight="1">
      <c r="B129" s="180"/>
      <c r="C129" s="308"/>
      <c r="E129" s="311"/>
      <c r="F129" s="311"/>
      <c r="G129" s="311"/>
      <c r="H129" s="311"/>
      <c r="I129" s="311"/>
      <c r="J129" s="311"/>
      <c r="K129" s="311"/>
      <c r="L129" s="311"/>
      <c r="M129" s="311"/>
      <c r="N129" s="311"/>
      <c r="O129" s="311"/>
      <c r="P129" s="14"/>
      <c r="Q129" s="168"/>
    </row>
    <row r="130" spans="2:17" ht="10.5" customHeight="1">
      <c r="B130" s="180"/>
      <c r="C130" s="308"/>
      <c r="E130" s="311"/>
      <c r="F130" s="311"/>
      <c r="G130" s="311"/>
      <c r="H130" s="311"/>
      <c r="I130" s="311"/>
      <c r="J130" s="311"/>
      <c r="K130" s="311"/>
      <c r="L130" s="311"/>
      <c r="M130" s="311"/>
      <c r="N130" s="311"/>
      <c r="O130" s="311"/>
      <c r="P130" s="14"/>
      <c r="Q130" s="168"/>
    </row>
    <row r="131" spans="2:17" ht="10.5" customHeight="1">
      <c r="B131" s="180"/>
      <c r="C131" s="308"/>
      <c r="F131" s="68" t="s">
        <v>182</v>
      </c>
      <c r="G131" s="70"/>
      <c r="H131" s="68"/>
      <c r="I131" s="68"/>
      <c r="L131" s="134"/>
      <c r="M131" s="134"/>
      <c r="N131" s="293">
        <v>0</v>
      </c>
      <c r="O131" s="293"/>
      <c r="P131" s="14"/>
      <c r="Q131" s="168"/>
    </row>
    <row r="132" spans="2:17" ht="10.5" customHeight="1">
      <c r="B132" s="180"/>
      <c r="C132" s="308"/>
      <c r="F132" s="68" t="s">
        <v>177</v>
      </c>
      <c r="G132" s="70"/>
      <c r="H132" s="68"/>
      <c r="I132" s="68"/>
      <c r="L132" s="135"/>
      <c r="M132" s="135"/>
      <c r="N132" s="309">
        <f>N122</f>
        <v>0.08</v>
      </c>
      <c r="O132" s="309"/>
      <c r="P132" s="14"/>
      <c r="Q132" s="168"/>
    </row>
    <row r="133" spans="2:18" ht="10.5" customHeight="1">
      <c r="B133" s="180"/>
      <c r="C133" s="308"/>
      <c r="F133" s="68" t="s">
        <v>183</v>
      </c>
      <c r="G133" s="71"/>
      <c r="H133" s="71"/>
      <c r="I133" s="71"/>
      <c r="L133" s="135"/>
      <c r="M133" s="135"/>
      <c r="N133" s="291">
        <f>R133/1000</f>
        <v>0.25</v>
      </c>
      <c r="O133" s="291">
        <v>0</v>
      </c>
      <c r="P133" s="14"/>
      <c r="Q133" s="168"/>
      <c r="R133" s="156">
        <v>251</v>
      </c>
    </row>
    <row r="134" spans="2:17" ht="10.5" customHeight="1">
      <c r="B134" s="180"/>
      <c r="C134" s="308"/>
      <c r="E134" s="68"/>
      <c r="F134" s="71"/>
      <c r="G134" s="71"/>
      <c r="H134" s="71"/>
      <c r="L134" s="158"/>
      <c r="M134" s="158"/>
      <c r="N134" s="158"/>
      <c r="O134" s="159"/>
      <c r="Q134" s="168"/>
    </row>
    <row r="135" spans="2:17" ht="10.5" customHeight="1">
      <c r="B135" s="180"/>
      <c r="C135" s="308"/>
      <c r="E135" s="56"/>
      <c r="L135" s="73"/>
      <c r="M135" s="89" t="s">
        <v>184</v>
      </c>
      <c r="N135" s="292">
        <f>N131*N132*N133</f>
        <v>0</v>
      </c>
      <c r="O135" s="292"/>
      <c r="Q135" s="168"/>
    </row>
    <row r="136" spans="2:17" ht="10.5" customHeight="1">
      <c r="B136" s="180"/>
      <c r="C136" s="308"/>
      <c r="E136" s="56"/>
      <c r="L136" s="73"/>
      <c r="M136" s="89"/>
      <c r="N136" s="151"/>
      <c r="O136" s="151"/>
      <c r="Q136" s="168"/>
    </row>
    <row r="137" spans="2:17" ht="15" customHeight="1">
      <c r="B137" s="180"/>
      <c r="E137" s="233" t="s">
        <v>191</v>
      </c>
      <c r="F137" s="235"/>
      <c r="G137" s="235"/>
      <c r="H137" s="235"/>
      <c r="I137" s="235"/>
      <c r="J137" s="235"/>
      <c r="K137" s="236"/>
      <c r="L137" s="68"/>
      <c r="Q137" s="168"/>
    </row>
    <row r="138" spans="2:17" ht="10.5" customHeight="1">
      <c r="B138" s="180"/>
      <c r="E138" s="311" t="s">
        <v>192</v>
      </c>
      <c r="F138" s="311"/>
      <c r="G138" s="311"/>
      <c r="H138" s="311"/>
      <c r="I138" s="311"/>
      <c r="J138" s="311"/>
      <c r="K138" s="311"/>
      <c r="L138" s="311"/>
      <c r="M138" s="311"/>
      <c r="N138" s="311"/>
      <c r="O138" s="311"/>
      <c r="Q138" s="168"/>
    </row>
    <row r="139" spans="2:17" ht="10.5" customHeight="1">
      <c r="B139" s="180"/>
      <c r="E139" s="311"/>
      <c r="F139" s="311"/>
      <c r="G139" s="311"/>
      <c r="H139" s="311"/>
      <c r="I139" s="311"/>
      <c r="J139" s="311"/>
      <c r="K139" s="311"/>
      <c r="L139" s="311"/>
      <c r="M139" s="311"/>
      <c r="N139" s="311"/>
      <c r="O139" s="311"/>
      <c r="Q139" s="168"/>
    </row>
    <row r="140" spans="2:17" ht="10.5" customHeight="1">
      <c r="B140" s="180"/>
      <c r="F140" s="68" t="s">
        <v>193</v>
      </c>
      <c r="G140" s="70"/>
      <c r="H140" s="68"/>
      <c r="I140" s="150"/>
      <c r="J140" s="150"/>
      <c r="K140" s="150"/>
      <c r="L140" s="134"/>
      <c r="M140" s="134"/>
      <c r="N140" s="293">
        <v>0</v>
      </c>
      <c r="O140" s="293"/>
      <c r="Q140" s="168"/>
    </row>
    <row r="141" spans="2:17" ht="10.5" customHeight="1">
      <c r="B141" s="180"/>
      <c r="F141" s="68" t="s">
        <v>194</v>
      </c>
      <c r="G141" s="70"/>
      <c r="H141" s="68"/>
      <c r="I141" s="150"/>
      <c r="J141" s="150"/>
      <c r="K141" s="150"/>
      <c r="L141" s="135"/>
      <c r="M141" s="135"/>
      <c r="N141" s="309">
        <v>0.2</v>
      </c>
      <c r="O141" s="309"/>
      <c r="Q141" s="168"/>
    </row>
    <row r="142" spans="2:18" ht="10.5" customHeight="1">
      <c r="B142" s="180"/>
      <c r="F142" s="68" t="s">
        <v>195</v>
      </c>
      <c r="G142" s="71"/>
      <c r="H142" s="71"/>
      <c r="I142" s="150"/>
      <c r="J142" s="150"/>
      <c r="K142" s="150"/>
      <c r="L142" s="135"/>
      <c r="M142" s="135"/>
      <c r="N142" s="291">
        <f>R142/1000</f>
        <v>0.1</v>
      </c>
      <c r="O142" s="291">
        <v>0</v>
      </c>
      <c r="Q142" s="168"/>
      <c r="R142" s="156">
        <v>101</v>
      </c>
    </row>
    <row r="143" spans="2:17" ht="10.5" customHeight="1">
      <c r="B143" s="180"/>
      <c r="E143" s="68"/>
      <c r="F143" s="71"/>
      <c r="G143" s="71"/>
      <c r="H143" s="71"/>
      <c r="I143" s="150"/>
      <c r="J143" s="150"/>
      <c r="K143" s="150"/>
      <c r="L143" s="158"/>
      <c r="M143" s="158"/>
      <c r="N143" s="158"/>
      <c r="O143" s="159"/>
      <c r="Q143" s="168"/>
    </row>
    <row r="144" spans="2:17" ht="10.5" customHeight="1">
      <c r="B144" s="180"/>
      <c r="E144" s="56"/>
      <c r="L144" s="73"/>
      <c r="M144" s="89" t="s">
        <v>196</v>
      </c>
      <c r="N144" s="292">
        <f>N140*N141*N142</f>
        <v>0</v>
      </c>
      <c r="O144" s="292"/>
      <c r="P144" s="68"/>
      <c r="Q144" s="168"/>
    </row>
    <row r="145" spans="2:17" ht="10.5" customHeight="1">
      <c r="B145" s="180"/>
      <c r="E145" s="56"/>
      <c r="L145" s="73"/>
      <c r="M145" s="89"/>
      <c r="N145" s="151"/>
      <c r="O145" s="151"/>
      <c r="P145" s="68"/>
      <c r="Q145" s="168"/>
    </row>
    <row r="146" spans="2:17" ht="15" customHeight="1">
      <c r="B146" s="180"/>
      <c r="E146" s="233" t="s">
        <v>197</v>
      </c>
      <c r="F146" s="235"/>
      <c r="G146" s="235"/>
      <c r="H146" s="235"/>
      <c r="I146" s="235"/>
      <c r="J146" s="235"/>
      <c r="K146" s="236"/>
      <c r="L146" s="68"/>
      <c r="Q146" s="168"/>
    </row>
    <row r="147" spans="2:17" ht="10.5" customHeight="1">
      <c r="B147" s="180"/>
      <c r="E147" s="311" t="s">
        <v>198</v>
      </c>
      <c r="F147" s="311"/>
      <c r="G147" s="311"/>
      <c r="H147" s="311"/>
      <c r="I147" s="311"/>
      <c r="J147" s="311"/>
      <c r="K147" s="311"/>
      <c r="L147" s="311"/>
      <c r="M147" s="311"/>
      <c r="N147" s="311"/>
      <c r="O147" s="311"/>
      <c r="P147" s="14"/>
      <c r="Q147" s="168"/>
    </row>
    <row r="148" spans="2:17" ht="10.5" customHeight="1">
      <c r="B148" s="180"/>
      <c r="E148" s="311"/>
      <c r="F148" s="311"/>
      <c r="G148" s="311"/>
      <c r="H148" s="311"/>
      <c r="I148" s="311"/>
      <c r="J148" s="311"/>
      <c r="K148" s="311"/>
      <c r="L148" s="311"/>
      <c r="M148" s="311"/>
      <c r="N148" s="311"/>
      <c r="O148" s="311"/>
      <c r="P148" s="14"/>
      <c r="Q148" s="168"/>
    </row>
    <row r="149" spans="2:17" ht="10.5" customHeight="1">
      <c r="B149" s="180"/>
      <c r="E149" s="56"/>
      <c r="F149" s="68" t="s">
        <v>200</v>
      </c>
      <c r="G149" s="70"/>
      <c r="H149" s="68"/>
      <c r="I149" s="150"/>
      <c r="J149" s="150"/>
      <c r="K149" s="150"/>
      <c r="L149" s="134"/>
      <c r="M149" s="134"/>
      <c r="N149" s="293">
        <v>0</v>
      </c>
      <c r="O149" s="293"/>
      <c r="P149" s="68"/>
      <c r="Q149" s="168"/>
    </row>
    <row r="150" spans="2:17" ht="10.5" customHeight="1">
      <c r="B150" s="180"/>
      <c r="E150" s="56"/>
      <c r="F150" s="68" t="s">
        <v>201</v>
      </c>
      <c r="G150" s="70"/>
      <c r="H150" s="68"/>
      <c r="I150" s="150"/>
      <c r="J150" s="150"/>
      <c r="K150" s="150"/>
      <c r="L150" s="134"/>
      <c r="M150" s="134"/>
      <c r="N150" s="293">
        <v>0</v>
      </c>
      <c r="O150" s="293"/>
      <c r="P150" s="68"/>
      <c r="Q150" s="168"/>
    </row>
    <row r="151" spans="2:17" ht="10.5" customHeight="1">
      <c r="B151" s="180"/>
      <c r="E151" s="56"/>
      <c r="L151" s="73"/>
      <c r="M151" s="89"/>
      <c r="N151" s="151"/>
      <c r="O151" s="151"/>
      <c r="P151" s="68"/>
      <c r="Q151" s="168"/>
    </row>
    <row r="152" spans="2:17" ht="10.5" customHeight="1">
      <c r="B152" s="180"/>
      <c r="E152" s="56"/>
      <c r="L152" s="73"/>
      <c r="M152" s="89" t="s">
        <v>199</v>
      </c>
      <c r="N152" s="292">
        <f>N149+N150</f>
        <v>0</v>
      </c>
      <c r="O152" s="292"/>
      <c r="P152" s="68"/>
      <c r="Q152" s="168"/>
    </row>
    <row r="153" spans="2:17" ht="10.5" customHeight="1">
      <c r="B153" s="180"/>
      <c r="E153" s="56"/>
      <c r="L153" s="73"/>
      <c r="M153" s="89"/>
      <c r="N153" s="277"/>
      <c r="O153" s="277"/>
      <c r="P153" s="68"/>
      <c r="Q153" s="168"/>
    </row>
    <row r="154" spans="2:17" ht="10.5" customHeight="1">
      <c r="B154" s="180"/>
      <c r="E154" s="56"/>
      <c r="L154" s="73"/>
      <c r="M154" s="89"/>
      <c r="N154" s="277"/>
      <c r="O154" s="277"/>
      <c r="P154" s="68"/>
      <c r="Q154" s="168"/>
    </row>
    <row r="155" spans="2:17" ht="10.5" customHeight="1">
      <c r="B155" s="180"/>
      <c r="C155" s="287"/>
      <c r="D155" s="264"/>
      <c r="E155" s="264"/>
      <c r="F155" s="264"/>
      <c r="G155" s="264"/>
      <c r="H155" s="264"/>
      <c r="I155" s="264"/>
      <c r="J155" s="264"/>
      <c r="K155" s="264"/>
      <c r="L155" s="265"/>
      <c r="M155" s="266"/>
      <c r="N155" s="267"/>
      <c r="O155" s="267"/>
      <c r="P155" s="265"/>
      <c r="Q155" s="168"/>
    </row>
    <row r="156" spans="2:17" ht="10.5" customHeight="1">
      <c r="B156" s="180"/>
      <c r="C156" s="288"/>
      <c r="E156" s="56"/>
      <c r="L156" s="73"/>
      <c r="M156" s="89"/>
      <c r="N156" s="151"/>
      <c r="O156" s="151"/>
      <c r="P156" s="68"/>
      <c r="Q156" s="168"/>
    </row>
    <row r="157" spans="2:17" ht="15" customHeight="1">
      <c r="B157" s="180"/>
      <c r="C157" s="308" t="s">
        <v>39</v>
      </c>
      <c r="E157" s="233" t="s">
        <v>4</v>
      </c>
      <c r="F157" s="235"/>
      <c r="G157" s="235"/>
      <c r="H157" s="235"/>
      <c r="I157" s="235"/>
      <c r="J157" s="235"/>
      <c r="K157" s="236"/>
      <c r="L157" s="68"/>
      <c r="Q157" s="168"/>
    </row>
    <row r="158" spans="2:36" ht="10.5" customHeight="1">
      <c r="B158" s="180"/>
      <c r="C158" s="308"/>
      <c r="E158" s="296" t="s">
        <v>141</v>
      </c>
      <c r="F158" s="297"/>
      <c r="G158" s="297"/>
      <c r="H158" s="297"/>
      <c r="I158" s="297"/>
      <c r="J158" s="297"/>
      <c r="K158" s="297"/>
      <c r="L158" s="297"/>
      <c r="M158" s="297"/>
      <c r="N158" s="297"/>
      <c r="O158" s="297"/>
      <c r="Q158" s="168"/>
      <c r="V158" s="69"/>
      <c r="W158" s="69"/>
      <c r="X158" s="69"/>
      <c r="Y158" s="69"/>
      <c r="Z158" s="69"/>
      <c r="AA158" s="69"/>
      <c r="AB158" s="69"/>
      <c r="AC158" s="69"/>
      <c r="AD158" s="69"/>
      <c r="AE158" s="69"/>
      <c r="AF158" s="69"/>
      <c r="AG158" s="69"/>
      <c r="AH158" s="69"/>
      <c r="AI158" s="69"/>
      <c r="AJ158" s="69"/>
    </row>
    <row r="159" spans="2:36" ht="10.5" customHeight="1">
      <c r="B159" s="180"/>
      <c r="C159" s="308"/>
      <c r="E159" s="297"/>
      <c r="F159" s="297"/>
      <c r="G159" s="297"/>
      <c r="H159" s="297"/>
      <c r="I159" s="297"/>
      <c r="J159" s="297"/>
      <c r="K159" s="297"/>
      <c r="L159" s="297"/>
      <c r="M159" s="297"/>
      <c r="N159" s="297"/>
      <c r="O159" s="297">
        <v>0</v>
      </c>
      <c r="Q159" s="168"/>
      <c r="V159" s="69"/>
      <c r="W159" s="69"/>
      <c r="X159" s="69"/>
      <c r="Y159" s="69"/>
      <c r="Z159" s="69"/>
      <c r="AA159" s="69"/>
      <c r="AB159" s="69"/>
      <c r="AC159" s="69"/>
      <c r="AD159" s="69"/>
      <c r="AE159" s="69"/>
      <c r="AF159" s="69"/>
      <c r="AG159" s="69"/>
      <c r="AH159" s="69"/>
      <c r="AI159" s="69"/>
      <c r="AJ159" s="69"/>
    </row>
    <row r="160" spans="2:17" ht="10.5" customHeight="1">
      <c r="B160" s="180"/>
      <c r="C160" s="308"/>
      <c r="E160" s="297"/>
      <c r="F160" s="297"/>
      <c r="G160" s="297"/>
      <c r="H160" s="297"/>
      <c r="I160" s="297"/>
      <c r="J160" s="297"/>
      <c r="K160" s="297"/>
      <c r="L160" s="297"/>
      <c r="M160" s="297"/>
      <c r="N160" s="297"/>
      <c r="O160" s="297"/>
      <c r="P160" s="76"/>
      <c r="Q160" s="168"/>
    </row>
    <row r="161" spans="2:17" ht="10.5" customHeight="1">
      <c r="B161" s="180"/>
      <c r="C161" s="308"/>
      <c r="E161" s="56"/>
      <c r="F161" s="68" t="s">
        <v>190</v>
      </c>
      <c r="G161" s="68"/>
      <c r="H161" s="68"/>
      <c r="I161" s="68"/>
      <c r="J161" s="68"/>
      <c r="K161" s="68"/>
      <c r="L161" s="134"/>
      <c r="M161" s="134"/>
      <c r="N161" s="293">
        <v>4576456</v>
      </c>
      <c r="O161" s="293"/>
      <c r="P161" s="85"/>
      <c r="Q161" s="168"/>
    </row>
    <row r="162" spans="2:17" ht="10.5" customHeight="1">
      <c r="B162" s="180"/>
      <c r="C162" s="308"/>
      <c r="E162" s="56"/>
      <c r="F162" s="68"/>
      <c r="H162" s="92" t="b">
        <v>0</v>
      </c>
      <c r="I162" s="68"/>
      <c r="J162" s="68"/>
      <c r="K162" s="68"/>
      <c r="L162" s="68"/>
      <c r="M162" s="68"/>
      <c r="N162" s="82"/>
      <c r="O162" s="85"/>
      <c r="Q162" s="168"/>
    </row>
    <row r="163" spans="2:17" ht="10.5" customHeight="1">
      <c r="B163" s="180"/>
      <c r="C163" s="308"/>
      <c r="E163" s="56"/>
      <c r="F163" s="68" t="s">
        <v>142</v>
      </c>
      <c r="H163" s="92"/>
      <c r="I163" s="68"/>
      <c r="J163" s="68"/>
      <c r="K163" s="68"/>
      <c r="L163" s="134"/>
      <c r="M163" s="134"/>
      <c r="N163" s="293">
        <v>0</v>
      </c>
      <c r="O163" s="293"/>
      <c r="Q163" s="168"/>
    </row>
    <row r="164" spans="2:17" ht="10.5" customHeight="1">
      <c r="B164" s="180"/>
      <c r="C164" s="308"/>
      <c r="E164" s="56"/>
      <c r="F164" s="68" t="s">
        <v>143</v>
      </c>
      <c r="I164" s="68"/>
      <c r="J164" s="68"/>
      <c r="K164" s="68"/>
      <c r="L164" s="134"/>
      <c r="M164" s="134"/>
      <c r="N164" s="293">
        <v>0</v>
      </c>
      <c r="O164" s="293"/>
      <c r="Q164" s="168"/>
    </row>
    <row r="165" spans="2:17" ht="10.5" customHeight="1">
      <c r="B165" s="180"/>
      <c r="C165" s="308"/>
      <c r="E165" s="90"/>
      <c r="F165" s="86"/>
      <c r="G165" s="86"/>
      <c r="H165" s="73"/>
      <c r="I165" s="73"/>
      <c r="J165" s="73"/>
      <c r="K165" s="73"/>
      <c r="L165" s="78"/>
      <c r="M165" s="68"/>
      <c r="N165" s="68"/>
      <c r="O165" s="68"/>
      <c r="Q165" s="168"/>
    </row>
    <row r="166" spans="2:17" ht="10.5" customHeight="1">
      <c r="B166" s="180"/>
      <c r="C166" s="308"/>
      <c r="E166" s="90"/>
      <c r="F166" s="86"/>
      <c r="G166" s="86"/>
      <c r="H166" s="73"/>
      <c r="I166" s="73"/>
      <c r="J166" s="73"/>
      <c r="K166" s="73"/>
      <c r="L166" s="78"/>
      <c r="M166" s="68"/>
      <c r="Q166" s="168"/>
    </row>
    <row r="167" spans="2:17" ht="15" customHeight="1">
      <c r="B167" s="180"/>
      <c r="C167" s="308"/>
      <c r="E167" s="233" t="s">
        <v>5</v>
      </c>
      <c r="F167" s="235"/>
      <c r="G167" s="235"/>
      <c r="H167" s="235"/>
      <c r="I167" s="235"/>
      <c r="J167" s="235"/>
      <c r="K167" s="236"/>
      <c r="L167" s="68"/>
      <c r="N167" s="68"/>
      <c r="O167" s="68"/>
      <c r="Q167" s="168"/>
    </row>
    <row r="168" spans="2:17" ht="10.5" customHeight="1">
      <c r="B168" s="180"/>
      <c r="C168" s="308"/>
      <c r="E168" s="296" t="s">
        <v>144</v>
      </c>
      <c r="F168" s="297"/>
      <c r="G168" s="297"/>
      <c r="H168" s="297"/>
      <c r="I168" s="297"/>
      <c r="J168" s="297"/>
      <c r="K168" s="297"/>
      <c r="L168" s="297"/>
      <c r="M168" s="297"/>
      <c r="N168" s="297"/>
      <c r="O168" s="297"/>
      <c r="Q168" s="168"/>
    </row>
    <row r="169" spans="2:17" ht="10.5" customHeight="1">
      <c r="B169" s="180"/>
      <c r="C169" s="308"/>
      <c r="E169" s="297"/>
      <c r="F169" s="297"/>
      <c r="G169" s="297"/>
      <c r="H169" s="297"/>
      <c r="I169" s="297"/>
      <c r="J169" s="297"/>
      <c r="K169" s="297"/>
      <c r="L169" s="297"/>
      <c r="M169" s="297"/>
      <c r="N169" s="297"/>
      <c r="O169" s="297"/>
      <c r="Q169" s="168"/>
    </row>
    <row r="170" spans="2:32" s="58" customFormat="1" ht="10.5" customHeight="1">
      <c r="B170" s="181"/>
      <c r="C170" s="308"/>
      <c r="D170" s="56"/>
      <c r="E170" s="297"/>
      <c r="F170" s="297"/>
      <c r="G170" s="297"/>
      <c r="H170" s="297"/>
      <c r="I170" s="297"/>
      <c r="J170" s="297"/>
      <c r="K170" s="297"/>
      <c r="L170" s="297"/>
      <c r="M170" s="297"/>
      <c r="N170" s="297"/>
      <c r="O170" s="297"/>
      <c r="P170" s="56"/>
      <c r="Q170" s="168"/>
      <c r="S170" s="69"/>
      <c r="T170" s="69"/>
      <c r="U170" s="69"/>
      <c r="V170" s="69"/>
      <c r="W170" s="69"/>
      <c r="X170" s="69"/>
      <c r="Y170" s="69"/>
      <c r="Z170" s="69"/>
      <c r="AA170" s="69"/>
      <c r="AB170" s="69"/>
      <c r="AC170" s="69"/>
      <c r="AD170" s="69"/>
      <c r="AE170" s="69"/>
      <c r="AF170" s="69"/>
    </row>
    <row r="171" spans="2:17" ht="10.5" customHeight="1">
      <c r="B171" s="180"/>
      <c r="C171" s="308"/>
      <c r="D171" s="58"/>
      <c r="E171" s="58"/>
      <c r="F171" s="68" t="s">
        <v>145</v>
      </c>
      <c r="G171" s="71"/>
      <c r="H171" s="71"/>
      <c r="I171" s="71"/>
      <c r="J171" s="71"/>
      <c r="K171" s="81"/>
      <c r="L171" s="140"/>
      <c r="M171" s="141"/>
      <c r="N171" s="293">
        <v>0</v>
      </c>
      <c r="O171" s="293"/>
      <c r="Q171" s="168"/>
    </row>
    <row r="172" spans="2:17" ht="10.5" customHeight="1">
      <c r="B172" s="180"/>
      <c r="C172" s="308"/>
      <c r="E172" s="58"/>
      <c r="F172" s="68"/>
      <c r="G172" s="68"/>
      <c r="H172" s="92" t="b">
        <v>0</v>
      </c>
      <c r="I172" s="68"/>
      <c r="J172" s="68"/>
      <c r="K172" s="68"/>
      <c r="L172" s="68"/>
      <c r="M172" s="68"/>
      <c r="N172" s="82"/>
      <c r="O172" s="83"/>
      <c r="P172" s="65"/>
      <c r="Q172" s="169"/>
    </row>
    <row r="173" spans="2:17" ht="10.5" customHeight="1">
      <c r="B173" s="180"/>
      <c r="C173" s="308"/>
      <c r="E173" s="58"/>
      <c r="F173" s="84" t="s">
        <v>146</v>
      </c>
      <c r="G173" s="68"/>
      <c r="H173" s="58"/>
      <c r="I173" s="68"/>
      <c r="J173" s="68"/>
      <c r="K173" s="68"/>
      <c r="L173" s="134"/>
      <c r="M173" s="134"/>
      <c r="N173" s="293">
        <v>0</v>
      </c>
      <c r="O173" s="293"/>
      <c r="Q173" s="168"/>
    </row>
    <row r="174" spans="2:17" ht="10.5" customHeight="1">
      <c r="B174" s="180"/>
      <c r="C174" s="308"/>
      <c r="E174" s="56"/>
      <c r="F174" s="84" t="s">
        <v>147</v>
      </c>
      <c r="G174" s="68"/>
      <c r="H174" s="68"/>
      <c r="I174" s="68"/>
      <c r="J174" s="68"/>
      <c r="K174" s="68"/>
      <c r="L174" s="135"/>
      <c r="M174" s="135"/>
      <c r="N174" s="300">
        <v>0</v>
      </c>
      <c r="O174" s="300"/>
      <c r="Q174" s="168"/>
    </row>
    <row r="175" spans="2:17" ht="10.5" customHeight="1">
      <c r="B175" s="180"/>
      <c r="C175" s="308"/>
      <c r="E175" s="90"/>
      <c r="F175" s="86"/>
      <c r="G175" s="86"/>
      <c r="H175" s="73"/>
      <c r="I175" s="73"/>
      <c r="J175" s="73"/>
      <c r="K175" s="73"/>
      <c r="L175" s="78"/>
      <c r="M175" s="68"/>
      <c r="N175" s="68"/>
      <c r="O175" s="68"/>
      <c r="Q175" s="168"/>
    </row>
    <row r="176" spans="2:17" ht="10.5" customHeight="1">
      <c r="B176" s="180"/>
      <c r="C176" s="308"/>
      <c r="E176" s="90"/>
      <c r="F176" s="86"/>
      <c r="G176" s="86"/>
      <c r="H176" s="73"/>
      <c r="I176" s="73"/>
      <c r="J176" s="73"/>
      <c r="K176" s="73"/>
      <c r="L176" s="78"/>
      <c r="M176" s="68"/>
      <c r="Q176" s="168"/>
    </row>
    <row r="177" spans="2:17" ht="15" customHeight="1">
      <c r="B177" s="180"/>
      <c r="C177" s="308"/>
      <c r="E177" s="233" t="s">
        <v>104</v>
      </c>
      <c r="F177" s="235"/>
      <c r="G177" s="235"/>
      <c r="H177" s="235"/>
      <c r="I177" s="235"/>
      <c r="J177" s="235"/>
      <c r="K177" s="236"/>
      <c r="L177" s="68"/>
      <c r="N177" s="68"/>
      <c r="O177" s="68"/>
      <c r="Q177" s="168"/>
    </row>
    <row r="178" spans="2:17" ht="10.5" customHeight="1">
      <c r="B178" s="180"/>
      <c r="C178" s="308"/>
      <c r="E178" s="296" t="s">
        <v>206</v>
      </c>
      <c r="F178" s="297"/>
      <c r="G178" s="297"/>
      <c r="H178" s="297"/>
      <c r="I178" s="297"/>
      <c r="J178" s="297"/>
      <c r="K178" s="297"/>
      <c r="L178" s="297"/>
      <c r="M178" s="297"/>
      <c r="N178" s="297"/>
      <c r="O178" s="297"/>
      <c r="Q178" s="168"/>
    </row>
    <row r="179" spans="2:17" ht="10.5" customHeight="1">
      <c r="B179" s="180"/>
      <c r="C179" s="308"/>
      <c r="E179" s="297"/>
      <c r="F179" s="297"/>
      <c r="G179" s="297"/>
      <c r="H179" s="297"/>
      <c r="I179" s="297"/>
      <c r="J179" s="297"/>
      <c r="K179" s="297"/>
      <c r="L179" s="297"/>
      <c r="M179" s="297"/>
      <c r="N179" s="297"/>
      <c r="O179" s="297"/>
      <c r="Q179" s="168"/>
    </row>
    <row r="180" spans="2:36" ht="10.5" customHeight="1">
      <c r="B180" s="180"/>
      <c r="C180" s="308"/>
      <c r="E180" s="297"/>
      <c r="F180" s="297"/>
      <c r="G180" s="297"/>
      <c r="H180" s="297"/>
      <c r="I180" s="297"/>
      <c r="J180" s="297"/>
      <c r="K180" s="297"/>
      <c r="L180" s="297"/>
      <c r="M180" s="297"/>
      <c r="N180" s="297"/>
      <c r="O180" s="297"/>
      <c r="Q180" s="168"/>
      <c r="V180" s="69"/>
      <c r="W180" s="69"/>
      <c r="X180" s="69"/>
      <c r="Y180" s="69"/>
      <c r="Z180" s="69"/>
      <c r="AA180" s="69"/>
      <c r="AB180" s="69"/>
      <c r="AC180" s="69"/>
      <c r="AD180" s="69"/>
      <c r="AE180" s="69"/>
      <c r="AF180" s="69"/>
      <c r="AG180" s="69"/>
      <c r="AH180" s="69"/>
      <c r="AI180" s="69"/>
      <c r="AJ180" s="69"/>
    </row>
    <row r="181" spans="2:36" ht="10.5" customHeight="1">
      <c r="B181" s="180"/>
      <c r="C181" s="308"/>
      <c r="E181" s="146"/>
      <c r="F181" s="146"/>
      <c r="G181" s="146"/>
      <c r="H181" s="146"/>
      <c r="I181" s="146"/>
      <c r="J181" s="146"/>
      <c r="K181" s="146"/>
      <c r="L181" s="146"/>
      <c r="M181" s="146"/>
      <c r="N181" s="146"/>
      <c r="O181" s="146"/>
      <c r="Q181" s="168"/>
      <c r="V181" s="69"/>
      <c r="W181" s="69"/>
      <c r="X181" s="69"/>
      <c r="Y181" s="69"/>
      <c r="Z181" s="69"/>
      <c r="AA181" s="69"/>
      <c r="AB181" s="69"/>
      <c r="AC181" s="69"/>
      <c r="AD181" s="69"/>
      <c r="AE181" s="69"/>
      <c r="AF181" s="69"/>
      <c r="AG181" s="69"/>
      <c r="AH181" s="69"/>
      <c r="AI181" s="69"/>
      <c r="AJ181" s="69"/>
    </row>
    <row r="182" spans="2:36" ht="10.5" customHeight="1">
      <c r="B182" s="180"/>
      <c r="C182" s="308"/>
      <c r="E182" s="90"/>
      <c r="F182" s="57" t="s">
        <v>105</v>
      </c>
      <c r="G182" s="86"/>
      <c r="H182" s="73"/>
      <c r="I182" s="73"/>
      <c r="J182" s="73"/>
      <c r="K182" s="73"/>
      <c r="L182" s="78"/>
      <c r="M182" s="68"/>
      <c r="Q182" s="168"/>
      <c r="V182" s="69"/>
      <c r="W182" s="69"/>
      <c r="X182" s="69"/>
      <c r="Y182" s="69"/>
      <c r="Z182" s="69"/>
      <c r="AA182" s="69"/>
      <c r="AB182" s="69"/>
      <c r="AC182" s="69"/>
      <c r="AD182" s="69"/>
      <c r="AE182" s="69"/>
      <c r="AF182" s="69"/>
      <c r="AG182" s="69"/>
      <c r="AH182" s="69"/>
      <c r="AI182" s="69"/>
      <c r="AJ182" s="69"/>
    </row>
    <row r="183" spans="2:36" ht="10.5" customHeight="1">
      <c r="B183" s="180"/>
      <c r="E183" s="56"/>
      <c r="F183" s="68" t="s">
        <v>149</v>
      </c>
      <c r="G183" s="68"/>
      <c r="H183" s="68"/>
      <c r="I183" s="68"/>
      <c r="J183" s="68"/>
      <c r="K183" s="68"/>
      <c r="L183" s="134"/>
      <c r="M183" s="134"/>
      <c r="N183" s="301">
        <v>0</v>
      </c>
      <c r="O183" s="301"/>
      <c r="Q183" s="168"/>
      <c r="V183" s="69"/>
      <c r="W183" s="69"/>
      <c r="X183" s="69"/>
      <c r="Y183" s="69"/>
      <c r="Z183" s="69"/>
      <c r="AA183" s="69"/>
      <c r="AB183" s="69"/>
      <c r="AC183" s="69"/>
      <c r="AD183" s="69"/>
      <c r="AE183" s="69"/>
      <c r="AF183" s="69"/>
      <c r="AG183" s="69"/>
      <c r="AH183" s="69"/>
      <c r="AI183" s="69"/>
      <c r="AJ183" s="69"/>
    </row>
    <row r="184" spans="2:36" ht="10.5" customHeight="1">
      <c r="B184" s="180"/>
      <c r="E184" s="56"/>
      <c r="F184" s="68" t="s">
        <v>95</v>
      </c>
      <c r="G184" s="68"/>
      <c r="H184" s="70"/>
      <c r="I184" s="68"/>
      <c r="J184" s="68"/>
      <c r="K184" s="68"/>
      <c r="L184" s="135"/>
      <c r="M184" s="135"/>
      <c r="N184" s="300">
        <v>0</v>
      </c>
      <c r="O184" s="300"/>
      <c r="P184" s="164"/>
      <c r="Q184" s="168"/>
      <c r="V184" s="69"/>
      <c r="W184" s="69"/>
      <c r="X184" s="69"/>
      <c r="Y184" s="69"/>
      <c r="Z184" s="69"/>
      <c r="AA184" s="69"/>
      <c r="AB184" s="69"/>
      <c r="AC184" s="69"/>
      <c r="AD184" s="69"/>
      <c r="AE184" s="69"/>
      <c r="AF184" s="69"/>
      <c r="AG184" s="69"/>
      <c r="AH184" s="69"/>
      <c r="AI184" s="69"/>
      <c r="AJ184" s="69"/>
    </row>
    <row r="185" spans="2:17" ht="10.5" customHeight="1">
      <c r="B185" s="180"/>
      <c r="E185" s="56"/>
      <c r="F185" s="68"/>
      <c r="G185" s="68"/>
      <c r="H185" s="70"/>
      <c r="I185" s="68"/>
      <c r="J185" s="68"/>
      <c r="K185" s="68"/>
      <c r="L185" s="73"/>
      <c r="M185" s="73"/>
      <c r="N185" s="76"/>
      <c r="O185" s="76"/>
      <c r="Q185" s="172"/>
    </row>
    <row r="186" spans="2:17" ht="10.5" customHeight="1">
      <c r="B186" s="180"/>
      <c r="E186" s="56"/>
      <c r="F186" s="68" t="s">
        <v>202</v>
      </c>
      <c r="G186" s="68"/>
      <c r="H186" s="68"/>
      <c r="I186" s="68"/>
      <c r="J186" s="68"/>
      <c r="K186" s="68"/>
      <c r="L186" s="134"/>
      <c r="M186" s="134"/>
      <c r="N186" s="301">
        <v>0</v>
      </c>
      <c r="O186" s="301"/>
      <c r="Q186" s="168"/>
    </row>
    <row r="187" spans="2:17" ht="10.5" customHeight="1">
      <c r="B187" s="180"/>
      <c r="E187" s="56"/>
      <c r="F187" s="68" t="s">
        <v>148</v>
      </c>
      <c r="G187" s="68"/>
      <c r="H187" s="70"/>
      <c r="I187" s="68"/>
      <c r="J187" s="68"/>
      <c r="K187" s="68"/>
      <c r="L187" s="135"/>
      <c r="M187" s="135"/>
      <c r="N187" s="300">
        <v>0</v>
      </c>
      <c r="O187" s="300"/>
      <c r="Q187" s="168"/>
    </row>
    <row r="188" spans="2:17" ht="10.5" customHeight="1">
      <c r="B188" s="180"/>
      <c r="E188" s="56"/>
      <c r="F188" s="68"/>
      <c r="G188" s="68"/>
      <c r="H188" s="70"/>
      <c r="I188" s="68"/>
      <c r="J188" s="68"/>
      <c r="K188" s="68"/>
      <c r="L188" s="68"/>
      <c r="M188" s="68"/>
      <c r="N188" s="76"/>
      <c r="O188" s="76"/>
      <c r="Q188" s="168"/>
    </row>
    <row r="189" spans="2:17" ht="10.5" customHeight="1">
      <c r="B189" s="180"/>
      <c r="E189" s="56"/>
      <c r="F189" s="57" t="s">
        <v>106</v>
      </c>
      <c r="G189" s="68"/>
      <c r="H189" s="70"/>
      <c r="I189" s="68"/>
      <c r="J189" s="68"/>
      <c r="K189" s="68"/>
      <c r="L189" s="68"/>
      <c r="M189" s="68"/>
      <c r="N189" s="82"/>
      <c r="O189" s="82"/>
      <c r="Q189" s="168"/>
    </row>
    <row r="190" spans="2:36" ht="10.5" customHeight="1">
      <c r="B190" s="180"/>
      <c r="E190" s="56"/>
      <c r="F190" s="68" t="s">
        <v>150</v>
      </c>
      <c r="G190" s="68"/>
      <c r="H190" s="70"/>
      <c r="I190" s="68"/>
      <c r="J190" s="68"/>
      <c r="K190" s="68"/>
      <c r="L190" s="134"/>
      <c r="M190" s="134"/>
      <c r="N190" s="310">
        <v>0</v>
      </c>
      <c r="O190" s="310"/>
      <c r="Q190" s="168"/>
      <c r="V190" s="69"/>
      <c r="W190" s="69"/>
      <c r="X190" s="69"/>
      <c r="Y190" s="69"/>
      <c r="Z190" s="69"/>
      <c r="AA190" s="69"/>
      <c r="AB190" s="69"/>
      <c r="AC190" s="69"/>
      <c r="AD190" s="69"/>
      <c r="AE190" s="69"/>
      <c r="AF190" s="69"/>
      <c r="AG190" s="69"/>
      <c r="AH190" s="69"/>
      <c r="AI190" s="69"/>
      <c r="AJ190" s="69"/>
    </row>
    <row r="191" spans="2:17" ht="10.5" customHeight="1">
      <c r="B191" s="180"/>
      <c r="E191" s="90"/>
      <c r="F191" s="86"/>
      <c r="G191" s="86"/>
      <c r="H191" s="73"/>
      <c r="I191" s="73"/>
      <c r="J191" s="73"/>
      <c r="K191" s="73"/>
      <c r="L191" s="78"/>
      <c r="M191" s="68"/>
      <c r="N191" s="68"/>
      <c r="O191" s="68"/>
      <c r="Q191" s="168"/>
    </row>
    <row r="192" spans="2:17" ht="10.5" customHeight="1">
      <c r="B192" s="180"/>
      <c r="E192" s="90"/>
      <c r="F192" s="86"/>
      <c r="G192" s="86"/>
      <c r="H192" s="73"/>
      <c r="I192" s="73"/>
      <c r="J192" s="73"/>
      <c r="K192" s="73"/>
      <c r="L192" s="78"/>
      <c r="M192" s="68"/>
      <c r="Q192" s="168"/>
    </row>
    <row r="193" spans="2:17" ht="15" customHeight="1">
      <c r="B193" s="180"/>
      <c r="E193" s="233" t="s">
        <v>131</v>
      </c>
      <c r="F193" s="235"/>
      <c r="G193" s="235"/>
      <c r="H193" s="235"/>
      <c r="I193" s="235"/>
      <c r="J193" s="235"/>
      <c r="K193" s="236"/>
      <c r="L193" s="68"/>
      <c r="N193" s="68"/>
      <c r="O193" s="68"/>
      <c r="Q193" s="168"/>
    </row>
    <row r="194" spans="2:17" ht="10.5" customHeight="1">
      <c r="B194" s="180"/>
      <c r="E194" s="296" t="s">
        <v>151</v>
      </c>
      <c r="F194" s="297"/>
      <c r="G194" s="297"/>
      <c r="H194" s="297"/>
      <c r="I194" s="297"/>
      <c r="J194" s="297"/>
      <c r="K194" s="297"/>
      <c r="L194" s="297"/>
      <c r="M194" s="297"/>
      <c r="N194" s="297"/>
      <c r="O194" s="297"/>
      <c r="Q194" s="168"/>
    </row>
    <row r="195" spans="2:17" ht="10.5" customHeight="1">
      <c r="B195" s="180"/>
      <c r="E195" s="297"/>
      <c r="F195" s="297"/>
      <c r="G195" s="297"/>
      <c r="H195" s="297"/>
      <c r="I195" s="297"/>
      <c r="J195" s="297"/>
      <c r="K195" s="297"/>
      <c r="L195" s="297"/>
      <c r="M195" s="297"/>
      <c r="N195" s="297"/>
      <c r="O195" s="297"/>
      <c r="Q195" s="168"/>
    </row>
    <row r="196" spans="2:17" ht="10.5" customHeight="1">
      <c r="B196" s="180"/>
      <c r="F196" s="68" t="s">
        <v>152</v>
      </c>
      <c r="H196" s="68"/>
      <c r="I196" s="68"/>
      <c r="J196" s="68"/>
      <c r="K196" s="68"/>
      <c r="L196" s="134"/>
      <c r="M196" s="134"/>
      <c r="N196" s="293">
        <v>0</v>
      </c>
      <c r="O196" s="293"/>
      <c r="Q196" s="168"/>
    </row>
    <row r="197" spans="2:17" ht="10.5" customHeight="1">
      <c r="B197" s="180"/>
      <c r="F197" s="68"/>
      <c r="H197" s="68"/>
      <c r="I197" s="68"/>
      <c r="J197" s="68"/>
      <c r="K197" s="68"/>
      <c r="L197" s="73"/>
      <c r="M197" s="73"/>
      <c r="N197" s="76"/>
      <c r="O197" s="76"/>
      <c r="Q197" s="168"/>
    </row>
    <row r="198" spans="2:17" ht="10.5" customHeight="1">
      <c r="B198" s="180"/>
      <c r="F198" s="68"/>
      <c r="H198" s="68"/>
      <c r="I198" s="68"/>
      <c r="J198" s="68"/>
      <c r="K198" s="68"/>
      <c r="L198" s="73"/>
      <c r="M198" s="73"/>
      <c r="N198" s="76"/>
      <c r="O198" s="76"/>
      <c r="Q198" s="168"/>
    </row>
    <row r="199" spans="2:17" ht="10.5" customHeight="1">
      <c r="B199" s="180"/>
      <c r="C199" s="289"/>
      <c r="D199" s="279"/>
      <c r="E199" s="280"/>
      <c r="F199" s="281"/>
      <c r="G199" s="281"/>
      <c r="H199" s="282"/>
      <c r="I199" s="282"/>
      <c r="J199" s="282"/>
      <c r="K199" s="282"/>
      <c r="L199" s="283"/>
      <c r="M199" s="282"/>
      <c r="N199" s="282"/>
      <c r="O199" s="282"/>
      <c r="P199" s="279"/>
      <c r="Q199" s="168"/>
    </row>
    <row r="200" spans="2:17" ht="10.5" customHeight="1">
      <c r="B200" s="180"/>
      <c r="C200" s="290"/>
      <c r="D200" s="124"/>
      <c r="E200" s="90"/>
      <c r="F200" s="86"/>
      <c r="G200" s="86"/>
      <c r="H200" s="73"/>
      <c r="I200" s="73"/>
      <c r="J200" s="73"/>
      <c r="K200" s="73"/>
      <c r="L200" s="284"/>
      <c r="M200" s="73"/>
      <c r="N200" s="73"/>
      <c r="O200" s="73"/>
      <c r="P200" s="124"/>
      <c r="Q200" s="168"/>
    </row>
    <row r="201" spans="2:17" ht="15" customHeight="1" thickBot="1">
      <c r="B201" s="180"/>
      <c r="C201" s="308" t="s">
        <v>108</v>
      </c>
      <c r="E201" s="231" t="s">
        <v>117</v>
      </c>
      <c r="F201" s="232"/>
      <c r="G201" s="232"/>
      <c r="H201" s="232"/>
      <c r="I201" s="232"/>
      <c r="J201" s="232"/>
      <c r="K201" s="232"/>
      <c r="L201" s="128"/>
      <c r="M201" s="68"/>
      <c r="N201" s="68"/>
      <c r="O201" s="68"/>
      <c r="P201" s="68"/>
      <c r="Q201" s="168"/>
    </row>
    <row r="202" spans="2:17" ht="10.5" customHeight="1">
      <c r="B202" s="180"/>
      <c r="C202" s="308"/>
      <c r="E202" s="90"/>
      <c r="J202" s="73"/>
      <c r="K202" s="73"/>
      <c r="L202" s="128"/>
      <c r="M202" s="68"/>
      <c r="N202" s="68"/>
      <c r="O202" s="68"/>
      <c r="P202" s="68"/>
      <c r="Q202" s="168"/>
    </row>
    <row r="203" spans="2:17" ht="10.5" customHeight="1">
      <c r="B203" s="180"/>
      <c r="C203" s="308"/>
      <c r="E203" s="303" t="s">
        <v>109</v>
      </c>
      <c r="F203" s="303"/>
      <c r="G203" s="303"/>
      <c r="H203" s="306" t="str">
        <f>'Consolidated Results'!F48</f>
        <v>3+ years</v>
      </c>
      <c r="I203" s="307"/>
      <c r="K203" s="73"/>
      <c r="L203" s="128"/>
      <c r="M203" s="68"/>
      <c r="N203" s="68"/>
      <c r="O203" s="68"/>
      <c r="P203" s="68"/>
      <c r="Q203" s="168"/>
    </row>
    <row r="204" spans="2:17" ht="10.5" customHeight="1">
      <c r="B204" s="180"/>
      <c r="C204" s="308"/>
      <c r="E204" s="303"/>
      <c r="F204" s="303"/>
      <c r="G204" s="303"/>
      <c r="H204" s="307"/>
      <c r="I204" s="307"/>
      <c r="K204" s="73"/>
      <c r="L204" s="128"/>
      <c r="M204" s="68"/>
      <c r="N204" s="68"/>
      <c r="O204" s="68"/>
      <c r="P204" s="68"/>
      <c r="Q204" s="168"/>
    </row>
    <row r="205" spans="2:17" ht="10.5" customHeight="1">
      <c r="B205" s="180"/>
      <c r="C205" s="308"/>
      <c r="E205" s="303" t="s">
        <v>110</v>
      </c>
      <c r="F205" s="303"/>
      <c r="G205" s="303"/>
      <c r="H205" s="304">
        <f>'Consolidated Results'!F43</f>
        <v>9.9115997182099E-07</v>
      </c>
      <c r="I205" s="305"/>
      <c r="L205" s="128"/>
      <c r="M205" s="68"/>
      <c r="N205" s="68"/>
      <c r="O205" s="68"/>
      <c r="P205" s="68"/>
      <c r="Q205" s="168"/>
    </row>
    <row r="206" spans="2:17" ht="10.5" customHeight="1">
      <c r="B206" s="180"/>
      <c r="C206" s="308"/>
      <c r="E206" s="303"/>
      <c r="F206" s="303"/>
      <c r="G206" s="303"/>
      <c r="H206" s="305"/>
      <c r="I206" s="305"/>
      <c r="K206" s="73"/>
      <c r="L206" s="128"/>
      <c r="M206" s="68"/>
      <c r="N206" s="68"/>
      <c r="O206" s="68"/>
      <c r="P206" s="68"/>
      <c r="Q206" s="168"/>
    </row>
    <row r="207" spans="2:17" ht="10.5" customHeight="1">
      <c r="B207" s="180"/>
      <c r="C207" s="308"/>
      <c r="K207" s="121"/>
      <c r="N207" s="68"/>
      <c r="O207" s="262" t="s">
        <v>215</v>
      </c>
      <c r="P207" s="68"/>
      <c r="Q207" s="168"/>
    </row>
    <row r="208" spans="2:17" ht="10.5" customHeight="1">
      <c r="B208" s="180"/>
      <c r="C208" s="308"/>
      <c r="E208" s="114" t="s">
        <v>111</v>
      </c>
      <c r="F208" s="114"/>
      <c r="G208" s="114"/>
      <c r="I208" s="115">
        <f>'Consolidated Results'!F46</f>
        <v>-2517044.252856333</v>
      </c>
      <c r="K208" s="121"/>
      <c r="N208" s="68"/>
      <c r="O208" s="68"/>
      <c r="P208" s="68"/>
      <c r="Q208" s="168"/>
    </row>
    <row r="209" spans="2:17" ht="10.5" customHeight="1">
      <c r="B209" s="180"/>
      <c r="C209" s="308"/>
      <c r="E209" s="114" t="s">
        <v>121</v>
      </c>
      <c r="F209" s="114"/>
      <c r="G209" s="114"/>
      <c r="I209" s="165" t="str">
        <f>'Consolidated Results'!F50</f>
        <v>N/A</v>
      </c>
      <c r="J209" s="63"/>
      <c r="K209" s="121"/>
      <c r="N209" s="68"/>
      <c r="O209" s="68"/>
      <c r="Q209" s="168"/>
    </row>
    <row r="210" spans="2:17" ht="10.5" customHeight="1">
      <c r="B210" s="180"/>
      <c r="C210" s="308"/>
      <c r="E210" s="114" t="s">
        <v>112</v>
      </c>
      <c r="F210" s="130"/>
      <c r="G210" s="130"/>
      <c r="I210" s="115">
        <f>SUM(G240:J240)/3</f>
        <v>-1525480.797333333</v>
      </c>
      <c r="J210" s="63"/>
      <c r="K210" s="129"/>
      <c r="N210" s="68"/>
      <c r="O210" s="68"/>
      <c r="Q210" s="168"/>
    </row>
    <row r="211" spans="2:17" ht="10.5" customHeight="1">
      <c r="B211" s="180"/>
      <c r="C211" s="308"/>
      <c r="J211" s="63"/>
      <c r="K211" s="86"/>
      <c r="L211" s="128"/>
      <c r="N211" s="68"/>
      <c r="O211" s="68"/>
      <c r="Q211" s="168"/>
    </row>
    <row r="212" spans="2:17" ht="10.5" customHeight="1">
      <c r="B212" s="180"/>
      <c r="C212" s="308"/>
      <c r="J212" s="63"/>
      <c r="K212" s="128"/>
      <c r="N212" s="68"/>
      <c r="O212" s="68"/>
      <c r="Q212" s="168"/>
    </row>
    <row r="213" spans="2:17" ht="10.5" customHeight="1">
      <c r="B213" s="180"/>
      <c r="C213" s="308"/>
      <c r="J213" s="63"/>
      <c r="K213" s="128"/>
      <c r="N213" s="68"/>
      <c r="O213" s="68"/>
      <c r="Q213" s="168"/>
    </row>
    <row r="214" spans="2:17" ht="10.5" customHeight="1">
      <c r="B214" s="180"/>
      <c r="C214" s="308"/>
      <c r="J214" s="63"/>
      <c r="K214" s="128"/>
      <c r="N214" s="68"/>
      <c r="O214" s="68"/>
      <c r="Q214" s="168"/>
    </row>
    <row r="215" spans="2:17" ht="10.5" customHeight="1">
      <c r="B215" s="180"/>
      <c r="C215" s="308"/>
      <c r="J215" s="63"/>
      <c r="K215" s="128"/>
      <c r="N215" s="68"/>
      <c r="O215" s="68"/>
      <c r="Q215" s="168"/>
    </row>
    <row r="216" spans="2:17" ht="10.5" customHeight="1">
      <c r="B216" s="180"/>
      <c r="C216" s="308"/>
      <c r="J216" s="63"/>
      <c r="K216" s="128"/>
      <c r="M216" s="68"/>
      <c r="N216" s="68"/>
      <c r="O216" s="68"/>
      <c r="Q216" s="168"/>
    </row>
    <row r="217" spans="2:17" ht="10.5" customHeight="1">
      <c r="B217" s="180"/>
      <c r="C217" s="308"/>
      <c r="J217" s="103"/>
      <c r="K217" s="128"/>
      <c r="M217" s="68"/>
      <c r="N217" s="68"/>
      <c r="O217" s="68"/>
      <c r="Q217" s="168"/>
    </row>
    <row r="218" spans="2:17" ht="10.5" customHeight="1">
      <c r="B218" s="180"/>
      <c r="C218" s="308"/>
      <c r="K218" s="128"/>
      <c r="M218" s="68"/>
      <c r="N218" s="68"/>
      <c r="O218" s="68"/>
      <c r="Q218" s="168"/>
    </row>
    <row r="219" spans="2:17" ht="10.5" customHeight="1">
      <c r="B219" s="180"/>
      <c r="C219" s="308"/>
      <c r="E219" s="90"/>
      <c r="G219" s="86"/>
      <c r="H219" s="73"/>
      <c r="I219" s="73"/>
      <c r="J219" s="73"/>
      <c r="K219" s="73"/>
      <c r="M219" s="68"/>
      <c r="N219" s="68"/>
      <c r="O219" s="68"/>
      <c r="Q219" s="168"/>
    </row>
    <row r="220" spans="2:17" ht="10.5" customHeight="1">
      <c r="B220" s="180"/>
      <c r="C220" s="308"/>
      <c r="E220" s="57" t="s">
        <v>119</v>
      </c>
      <c r="K220" s="128"/>
      <c r="M220" s="68"/>
      <c r="N220" s="68"/>
      <c r="Q220" s="173"/>
    </row>
    <row r="221" spans="2:17" ht="12" customHeight="1">
      <c r="B221" s="180"/>
      <c r="C221" s="308"/>
      <c r="K221" s="261"/>
      <c r="L221" s="261"/>
      <c r="M221" s="261"/>
      <c r="N221" s="261"/>
      <c r="O221" s="261"/>
      <c r="Q221" s="173"/>
    </row>
    <row r="222" spans="2:17" ht="10.5" customHeight="1">
      <c r="B222" s="180"/>
      <c r="C222" s="308"/>
      <c r="E222" s="120">
        <f>K233/(K233+K234)*100</f>
        <v>100</v>
      </c>
      <c r="J222" s="111">
        <f>K234/(K233+K234)*100</f>
        <v>0</v>
      </c>
      <c r="Q222" s="173"/>
    </row>
    <row r="223" spans="2:17" ht="10.5" customHeight="1">
      <c r="B223" s="180"/>
      <c r="C223" s="308"/>
      <c r="L223" s="128"/>
      <c r="Q223" s="173"/>
    </row>
    <row r="224" spans="2:18" ht="10.5" customHeight="1">
      <c r="B224" s="180"/>
      <c r="C224" s="308"/>
      <c r="E224" s="90"/>
      <c r="G224" s="86"/>
      <c r="H224" s="73"/>
      <c r="I224" s="73"/>
      <c r="J224" s="73"/>
      <c r="Q224" s="173"/>
      <c r="R224" s="68"/>
    </row>
    <row r="225" spans="2:17" ht="10.5" customHeight="1">
      <c r="B225" s="180"/>
      <c r="C225" s="308"/>
      <c r="N225" s="302">
        <f>IF(ISERROR(ROUND((K233+K234)/(K237+K238),1)),"",ROUND((K233+K234)/(K237+K238),1))</f>
        <v>0</v>
      </c>
      <c r="O225" s="302"/>
      <c r="Q225" s="173"/>
    </row>
    <row r="226" spans="2:17" ht="10.5" customHeight="1">
      <c r="B226" s="180"/>
      <c r="C226" s="308"/>
      <c r="L226" s="123" t="s">
        <v>122</v>
      </c>
      <c r="M226" s="237"/>
      <c r="N226" s="302"/>
      <c r="O226" s="302"/>
      <c r="Q226" s="173"/>
    </row>
    <row r="227" spans="2:17" ht="10.5" customHeight="1">
      <c r="B227" s="180"/>
      <c r="C227" s="308"/>
      <c r="G227" s="86"/>
      <c r="H227" s="73"/>
      <c r="I227" s="73"/>
      <c r="J227" s="73"/>
      <c r="L227" s="123" t="s">
        <v>123</v>
      </c>
      <c r="M227" s="238"/>
      <c r="N227" s="302"/>
      <c r="O227" s="302"/>
      <c r="Q227" s="173"/>
    </row>
    <row r="228" spans="2:17" ht="10.5" customHeight="1">
      <c r="B228" s="180"/>
      <c r="C228" s="308"/>
      <c r="K228" s="131"/>
      <c r="L228" s="123"/>
      <c r="M228" s="131"/>
      <c r="N228" s="302"/>
      <c r="O228" s="302"/>
      <c r="Q228" s="173"/>
    </row>
    <row r="229" spans="2:20" ht="10.5" customHeight="1">
      <c r="B229" s="180"/>
      <c r="C229" s="308"/>
      <c r="D229" s="58"/>
      <c r="E229" s="56"/>
      <c r="N229" s="57"/>
      <c r="Q229" s="173"/>
      <c r="R229" s="97"/>
      <c r="T229" s="97"/>
    </row>
    <row r="230" spans="2:20" ht="10.5" customHeight="1">
      <c r="B230" s="180"/>
      <c r="C230" s="308"/>
      <c r="E230" s="56"/>
      <c r="N230" s="68"/>
      <c r="Q230" s="173"/>
      <c r="R230" s="153"/>
      <c r="T230" s="153"/>
    </row>
    <row r="231" spans="2:20" ht="10.5" customHeight="1">
      <c r="B231" s="180"/>
      <c r="C231" s="308"/>
      <c r="N231" s="68"/>
      <c r="Q231" s="173"/>
      <c r="R231" s="153"/>
      <c r="T231" s="153"/>
    </row>
    <row r="232" spans="2:31" s="58" customFormat="1" ht="10.5" customHeight="1">
      <c r="B232" s="181"/>
      <c r="C232" s="308"/>
      <c r="D232" s="56"/>
      <c r="E232" s="239" t="s">
        <v>118</v>
      </c>
      <c r="F232" s="240"/>
      <c r="G232" s="241" t="s">
        <v>115</v>
      </c>
      <c r="H232" s="241" t="s">
        <v>0</v>
      </c>
      <c r="I232" s="241" t="s">
        <v>1</v>
      </c>
      <c r="J232" s="242" t="s">
        <v>2</v>
      </c>
      <c r="K232" s="118" t="s">
        <v>21</v>
      </c>
      <c r="L232" s="56"/>
      <c r="M232" s="56"/>
      <c r="N232" s="56"/>
      <c r="O232" s="122" t="s">
        <v>120</v>
      </c>
      <c r="P232" s="56"/>
      <c r="Q232" s="173"/>
      <c r="R232" s="153"/>
      <c r="T232" s="153"/>
      <c r="U232" s="56"/>
      <c r="V232" s="69"/>
      <c r="W232" s="69"/>
      <c r="X232" s="69"/>
      <c r="Y232" s="69"/>
      <c r="Z232" s="69"/>
      <c r="AA232" s="69"/>
      <c r="AB232" s="69"/>
      <c r="AC232" s="69"/>
      <c r="AD232" s="69"/>
      <c r="AE232" s="69"/>
    </row>
    <row r="233" spans="2:20" ht="10.5" customHeight="1">
      <c r="B233" s="180"/>
      <c r="C233" s="308"/>
      <c r="F233" s="62" t="s">
        <v>15</v>
      </c>
      <c r="G233" s="87">
        <f>'Consolidated Results'!C12</f>
        <v>0</v>
      </c>
      <c r="H233" s="87">
        <f>'Consolidated Results'!D12</f>
        <v>4.5360000000000005</v>
      </c>
      <c r="I233" s="87">
        <f>'Consolidated Results'!E12</f>
        <v>4.5360000000000005</v>
      </c>
      <c r="J233" s="87">
        <f>'Consolidated Results'!F12</f>
        <v>4.5360000000000005</v>
      </c>
      <c r="K233" s="119">
        <f>SUM(G233:J233)</f>
        <v>13.608</v>
      </c>
      <c r="Q233" s="173"/>
      <c r="R233" s="153"/>
      <c r="T233" s="153"/>
    </row>
    <row r="234" spans="2:21" ht="10.5" customHeight="1">
      <c r="B234" s="180"/>
      <c r="C234" s="308"/>
      <c r="F234" s="107" t="s">
        <v>16</v>
      </c>
      <c r="G234" s="87">
        <f>'Consolidated Results'!C13</f>
        <v>0</v>
      </c>
      <c r="H234" s="87">
        <f>'Consolidated Results'!D13</f>
        <v>0</v>
      </c>
      <c r="I234" s="87">
        <f>'Consolidated Results'!E13</f>
        <v>0</v>
      </c>
      <c r="J234" s="87">
        <f>'Consolidated Results'!F13</f>
        <v>0</v>
      </c>
      <c r="K234" s="119">
        <f>SUM(G234:J234)</f>
        <v>0</v>
      </c>
      <c r="Q234" s="173"/>
      <c r="R234" s="153"/>
      <c r="T234" s="153"/>
      <c r="U234" s="58"/>
    </row>
    <row r="235" spans="2:20" ht="10.5" customHeight="1">
      <c r="B235" s="180"/>
      <c r="C235" s="308"/>
      <c r="G235" s="62"/>
      <c r="H235" s="62"/>
      <c r="I235" s="62"/>
      <c r="J235" s="62"/>
      <c r="K235" s="117"/>
      <c r="Q235" s="173"/>
      <c r="R235" s="98"/>
      <c r="T235" s="98"/>
    </row>
    <row r="236" spans="2:20" ht="10.5" customHeight="1">
      <c r="B236" s="180"/>
      <c r="C236" s="308"/>
      <c r="E236" s="239" t="s">
        <v>96</v>
      </c>
      <c r="F236" s="241"/>
      <c r="G236" s="241"/>
      <c r="H236" s="241"/>
      <c r="I236" s="241"/>
      <c r="J236" s="242"/>
      <c r="K236" s="113"/>
      <c r="P236" s="65"/>
      <c r="Q236" s="173"/>
      <c r="R236" s="97"/>
      <c r="T236" s="97"/>
    </row>
    <row r="237" spans="2:20" ht="10.5" customHeight="1">
      <c r="B237" s="180"/>
      <c r="C237" s="308"/>
      <c r="F237" s="108" t="s">
        <v>113</v>
      </c>
      <c r="G237" s="87">
        <f>'Consolidated Results'!C21</f>
        <v>0</v>
      </c>
      <c r="H237" s="87">
        <f>'Consolidated Results'!D21</f>
        <v>0</v>
      </c>
      <c r="I237" s="87">
        <f>'Consolidated Results'!E21</f>
        <v>0</v>
      </c>
      <c r="J237" s="87">
        <f>'Consolidated Results'!F21</f>
        <v>0</v>
      </c>
      <c r="K237" s="132">
        <f>SUM(G237:J237)</f>
        <v>0</v>
      </c>
      <c r="M237" s="58"/>
      <c r="Q237" s="174"/>
      <c r="T237" s="153"/>
    </row>
    <row r="238" spans="2:20" ht="10.5" customHeight="1">
      <c r="B238" s="180"/>
      <c r="C238" s="308"/>
      <c r="F238" s="108" t="s">
        <v>114</v>
      </c>
      <c r="G238" s="87">
        <f>'Consolidated Results'!C36</f>
        <v>4576456</v>
      </c>
      <c r="H238" s="87">
        <f>'Consolidated Results'!D36</f>
        <v>0</v>
      </c>
      <c r="I238" s="87">
        <f>'Consolidated Results'!E36</f>
        <v>0</v>
      </c>
      <c r="J238" s="87">
        <f>'Consolidated Results'!F36</f>
        <v>0</v>
      </c>
      <c r="K238" s="112">
        <f>SUM(G238:J238)</f>
        <v>4576456</v>
      </c>
      <c r="N238" s="58"/>
      <c r="O238" s="65"/>
      <c r="Q238" s="175"/>
      <c r="T238" s="153"/>
    </row>
    <row r="239" spans="2:20" ht="10.5" customHeight="1">
      <c r="B239" s="180"/>
      <c r="C239" s="308"/>
      <c r="E239" s="58"/>
      <c r="F239" s="86"/>
      <c r="G239" s="104"/>
      <c r="H239" s="108"/>
      <c r="I239" s="108"/>
      <c r="J239" s="62"/>
      <c r="L239" s="58"/>
      <c r="Q239" s="176"/>
      <c r="T239" s="153"/>
    </row>
    <row r="240" spans="2:20" ht="10.5" customHeight="1">
      <c r="B240" s="180"/>
      <c r="C240" s="308"/>
      <c r="E240" s="109" t="s">
        <v>116</v>
      </c>
      <c r="F240" s="86"/>
      <c r="G240" s="110">
        <f>G233+G234-G237-G238</f>
        <v>-4576456</v>
      </c>
      <c r="H240" s="110">
        <f>H233+H234-H237-H238</f>
        <v>4.5360000000000005</v>
      </c>
      <c r="I240" s="110">
        <f>I233+I234-I237-I238</f>
        <v>4.5360000000000005</v>
      </c>
      <c r="J240" s="110">
        <f>J233+J234-J237-J238</f>
        <v>4.5360000000000005</v>
      </c>
      <c r="K240" s="57"/>
      <c r="Q240" s="176"/>
      <c r="T240" s="153"/>
    </row>
    <row r="241" spans="2:17" ht="10.5" customHeight="1">
      <c r="B241" s="180"/>
      <c r="C241" s="308"/>
      <c r="E241" s="113" t="s">
        <v>97</v>
      </c>
      <c r="H241" s="112">
        <f>H240+G240</f>
        <v>-4576451.464</v>
      </c>
      <c r="I241" s="112">
        <f>I240+H241</f>
        <v>-4576446.927999999</v>
      </c>
      <c r="J241" s="112">
        <f>J240+I241</f>
        <v>-4576442.391999999</v>
      </c>
      <c r="Q241" s="176"/>
    </row>
    <row r="242" spans="2:17" ht="10.5" customHeight="1">
      <c r="B242" s="180"/>
      <c r="Q242" s="176"/>
    </row>
    <row r="243" spans="2:17" ht="10.5" customHeight="1">
      <c r="B243" s="180"/>
      <c r="O243" s="122"/>
      <c r="Q243" s="168"/>
    </row>
    <row r="244" spans="2:17" ht="10.5" customHeight="1">
      <c r="B244" s="180"/>
      <c r="K244" s="258"/>
      <c r="L244" s="258"/>
      <c r="N244" s="106"/>
      <c r="O244" s="106"/>
      <c r="Q244" s="168"/>
    </row>
    <row r="245" spans="2:17" ht="10.5" customHeight="1">
      <c r="B245" s="180"/>
      <c r="E245" s="142"/>
      <c r="F245" s="116"/>
      <c r="G245" s="116"/>
      <c r="H245" s="116"/>
      <c r="I245" s="116"/>
      <c r="J245" s="133"/>
      <c r="O245" s="122"/>
      <c r="Q245" s="168"/>
    </row>
    <row r="246" spans="2:17" ht="10.5" customHeight="1">
      <c r="B246" s="180"/>
      <c r="E246" s="116"/>
      <c r="F246" s="263"/>
      <c r="G246" s="263"/>
      <c r="H246" s="263"/>
      <c r="I246" s="263"/>
      <c r="J246" s="263"/>
      <c r="K246" s="259"/>
      <c r="L246" s="259"/>
      <c r="M246" s="260"/>
      <c r="N246" s="260"/>
      <c r="O246" s="260"/>
      <c r="Q246" s="168"/>
    </row>
    <row r="247" spans="2:17" ht="9.75" customHeight="1">
      <c r="B247" s="180"/>
      <c r="E247" s="116"/>
      <c r="F247" s="263"/>
      <c r="G247" s="263"/>
      <c r="H247" s="263"/>
      <c r="I247" s="263"/>
      <c r="J247" s="263"/>
      <c r="M247" s="77"/>
      <c r="O247" s="122"/>
      <c r="Q247" s="168"/>
    </row>
    <row r="248" spans="2:17" ht="9.75" customHeight="1">
      <c r="B248" s="180"/>
      <c r="E248" s="116"/>
      <c r="F248" s="263"/>
      <c r="G248" s="263"/>
      <c r="H248" s="263"/>
      <c r="I248" s="263"/>
      <c r="J248" s="263"/>
      <c r="M248" s="77"/>
      <c r="Q248" s="168"/>
    </row>
    <row r="249" spans="2:17" ht="9.75" customHeight="1">
      <c r="B249" s="180"/>
      <c r="E249" s="116"/>
      <c r="F249" s="263"/>
      <c r="G249" s="263"/>
      <c r="H249" s="263"/>
      <c r="I249" s="263"/>
      <c r="J249" s="263"/>
      <c r="M249" s="77"/>
      <c r="Q249" s="168"/>
    </row>
    <row r="250" spans="2:17" ht="9.75" customHeight="1">
      <c r="B250" s="180"/>
      <c r="C250" s="287"/>
      <c r="D250" s="264"/>
      <c r="E250" s="271"/>
      <c r="F250" s="272"/>
      <c r="G250" s="272"/>
      <c r="H250" s="272"/>
      <c r="I250" s="272"/>
      <c r="J250" s="272"/>
      <c r="K250" s="264"/>
      <c r="L250" s="264"/>
      <c r="M250" s="273"/>
      <c r="N250" s="264"/>
      <c r="O250" s="264"/>
      <c r="P250" s="264"/>
      <c r="Q250" s="168"/>
    </row>
    <row r="251" spans="2:17" ht="9.75" customHeight="1">
      <c r="B251" s="180"/>
      <c r="C251" s="288"/>
      <c r="E251" s="116"/>
      <c r="F251" s="263"/>
      <c r="G251" s="263"/>
      <c r="H251" s="263"/>
      <c r="I251" s="263"/>
      <c r="J251" s="263"/>
      <c r="M251" s="77"/>
      <c r="Q251" s="168"/>
    </row>
    <row r="252" spans="2:17" ht="9.75" customHeight="1">
      <c r="B252" s="180"/>
      <c r="C252" s="308" t="s">
        <v>124</v>
      </c>
      <c r="E252" s="116"/>
      <c r="F252" s="263"/>
      <c r="G252" s="263"/>
      <c r="H252" s="263"/>
      <c r="I252" s="263"/>
      <c r="J252" s="263"/>
      <c r="M252" s="77"/>
      <c r="Q252" s="168"/>
    </row>
    <row r="253" spans="2:17" ht="9.75" customHeight="1">
      <c r="B253" s="180"/>
      <c r="C253" s="308"/>
      <c r="E253" s="116"/>
      <c r="F253" s="263"/>
      <c r="G253" s="263"/>
      <c r="H253" s="263"/>
      <c r="I253" s="263"/>
      <c r="J253" s="263"/>
      <c r="M253" s="77"/>
      <c r="Q253" s="168"/>
    </row>
    <row r="254" spans="2:17" ht="9.75" customHeight="1">
      <c r="B254" s="180"/>
      <c r="C254" s="308"/>
      <c r="E254" s="116"/>
      <c r="F254" s="263"/>
      <c r="G254" s="263"/>
      <c r="H254" s="263"/>
      <c r="I254" s="263"/>
      <c r="J254" s="263"/>
      <c r="M254" s="77"/>
      <c r="Q254" s="168"/>
    </row>
    <row r="255" spans="2:17" ht="9.75" customHeight="1">
      <c r="B255" s="180"/>
      <c r="C255" s="308"/>
      <c r="E255" s="116"/>
      <c r="F255" s="263"/>
      <c r="G255" s="263"/>
      <c r="H255" s="263"/>
      <c r="I255" s="263"/>
      <c r="J255" s="263"/>
      <c r="M255" s="77"/>
      <c r="Q255" s="168"/>
    </row>
    <row r="256" spans="2:17" ht="9.75" customHeight="1">
      <c r="B256" s="180"/>
      <c r="C256" s="308"/>
      <c r="E256" s="116"/>
      <c r="F256" s="263"/>
      <c r="G256" s="263"/>
      <c r="H256" s="263"/>
      <c r="I256" s="263"/>
      <c r="J256" s="263"/>
      <c r="M256" s="77"/>
      <c r="Q256" s="168"/>
    </row>
    <row r="257" spans="2:17" ht="9.75" customHeight="1">
      <c r="B257" s="180"/>
      <c r="C257" s="308"/>
      <c r="E257" s="116"/>
      <c r="F257" s="263"/>
      <c r="G257" s="263"/>
      <c r="H257" s="263"/>
      <c r="I257" s="263"/>
      <c r="J257" s="263"/>
      <c r="M257" s="77"/>
      <c r="Q257" s="168"/>
    </row>
    <row r="258" spans="2:17" ht="9.75" customHeight="1">
      <c r="B258" s="180"/>
      <c r="C258" s="308"/>
      <c r="E258" s="116"/>
      <c r="F258" s="263"/>
      <c r="G258" s="263"/>
      <c r="H258" s="263"/>
      <c r="I258" s="263"/>
      <c r="J258" s="263"/>
      <c r="M258" s="77"/>
      <c r="Q258" s="168"/>
    </row>
    <row r="259" spans="2:17" ht="15" customHeight="1">
      <c r="B259" s="180"/>
      <c r="C259" s="308"/>
      <c r="E259" s="263"/>
      <c r="F259" s="263"/>
      <c r="G259" s="263"/>
      <c r="H259" s="263"/>
      <c r="I259" s="263"/>
      <c r="J259" s="263"/>
      <c r="N259" s="77"/>
      <c r="Q259" s="168"/>
    </row>
    <row r="260" spans="2:17" ht="9.75" customHeight="1">
      <c r="B260" s="180"/>
      <c r="C260" s="308"/>
      <c r="E260" s="105"/>
      <c r="F260" s="63"/>
      <c r="G260" s="63"/>
      <c r="H260" s="63"/>
      <c r="I260" s="63"/>
      <c r="Q260" s="168"/>
    </row>
    <row r="261" spans="2:17" ht="9.75" customHeight="1">
      <c r="B261" s="180"/>
      <c r="C261" s="308"/>
      <c r="E261" s="101"/>
      <c r="F261" s="101"/>
      <c r="G261" s="101"/>
      <c r="H261" s="101"/>
      <c r="I261" s="101"/>
      <c r="Q261" s="168"/>
    </row>
    <row r="262" spans="2:17" ht="9.75" customHeight="1">
      <c r="B262" s="180"/>
      <c r="C262" s="308"/>
      <c r="E262" s="56"/>
      <c r="Q262" s="168"/>
    </row>
    <row r="263" spans="2:17" ht="9.75" customHeight="1">
      <c r="B263" s="180"/>
      <c r="C263" s="308"/>
      <c r="E263" s="56"/>
      <c r="Q263" s="168"/>
    </row>
    <row r="264" spans="2:17" ht="9.75" customHeight="1">
      <c r="B264" s="180"/>
      <c r="C264" s="308"/>
      <c r="E264" s="56"/>
      <c r="Q264" s="168"/>
    </row>
    <row r="265" spans="2:21" ht="9.75" customHeight="1">
      <c r="B265" s="180"/>
      <c r="C265" s="308"/>
      <c r="E265" s="56"/>
      <c r="Q265" s="168"/>
      <c r="S265" s="94"/>
      <c r="U265" s="94"/>
    </row>
    <row r="266" spans="2:21" ht="9.75" customHeight="1">
      <c r="B266" s="180"/>
      <c r="C266" s="308"/>
      <c r="E266" s="56"/>
      <c r="Q266" s="168"/>
      <c r="S266" s="99"/>
      <c r="U266" s="95"/>
    </row>
    <row r="267" spans="2:21" ht="9.75" customHeight="1">
      <c r="B267" s="180"/>
      <c r="C267" s="308"/>
      <c r="E267" s="56"/>
      <c r="Q267" s="177"/>
      <c r="S267" s="99"/>
      <c r="U267" s="99"/>
    </row>
    <row r="268" spans="2:21" ht="9.75" customHeight="1">
      <c r="B268" s="180"/>
      <c r="C268" s="308"/>
      <c r="E268" s="56"/>
      <c r="Q268" s="177"/>
      <c r="S268" s="99"/>
      <c r="U268" s="99"/>
    </row>
    <row r="269" spans="2:21" ht="9.75" customHeight="1">
      <c r="B269" s="180"/>
      <c r="C269" s="308"/>
      <c r="J269" s="127"/>
      <c r="Q269" s="178"/>
      <c r="S269" s="62"/>
      <c r="U269" s="99"/>
    </row>
    <row r="270" spans="2:21" ht="9.75" customHeight="1">
      <c r="B270" s="180"/>
      <c r="C270" s="308"/>
      <c r="Q270" s="178"/>
      <c r="S270" s="94"/>
      <c r="U270" s="94"/>
    </row>
    <row r="271" spans="2:17" ht="9.75" customHeight="1">
      <c r="B271" s="180"/>
      <c r="C271" s="308"/>
      <c r="G271" s="71"/>
      <c r="Q271" s="177"/>
    </row>
    <row r="272" spans="2:21" ht="9.75" customHeight="1">
      <c r="B272" s="180"/>
      <c r="C272" s="308"/>
      <c r="Q272" s="177"/>
      <c r="S272" s="96"/>
      <c r="U272" s="94"/>
    </row>
    <row r="273" spans="2:22" ht="15" customHeight="1" thickBot="1">
      <c r="B273" s="180"/>
      <c r="C273" s="308"/>
      <c r="E273" s="231" t="s">
        <v>130</v>
      </c>
      <c r="F273" s="232"/>
      <c r="G273" s="232"/>
      <c r="H273" s="232"/>
      <c r="I273" s="232"/>
      <c r="J273" s="232"/>
      <c r="K273" s="232"/>
      <c r="Q273" s="168"/>
      <c r="S273" s="96"/>
      <c r="U273" s="68"/>
      <c r="V273" s="93"/>
    </row>
    <row r="274" spans="2:22" ht="9.75" customHeight="1">
      <c r="B274" s="180"/>
      <c r="C274" s="308"/>
      <c r="Q274" s="177"/>
      <c r="S274" s="96"/>
      <c r="U274" s="68"/>
      <c r="V274" s="93"/>
    </row>
    <row r="275" spans="2:19" ht="10.5" customHeight="1">
      <c r="B275" s="180"/>
      <c r="C275" s="308"/>
      <c r="Q275" s="177"/>
      <c r="S275" s="96"/>
    </row>
    <row r="276" spans="2:21" ht="9.75" customHeight="1">
      <c r="B276" s="180"/>
      <c r="C276" s="308"/>
      <c r="G276" s="71"/>
      <c r="H276" s="126"/>
      <c r="Q276" s="177"/>
      <c r="S276" s="96"/>
      <c r="U276" s="94"/>
    </row>
    <row r="277" spans="2:21" ht="9.75" customHeight="1">
      <c r="B277" s="180"/>
      <c r="C277" s="308"/>
      <c r="F277" s="56" t="s">
        <v>125</v>
      </c>
      <c r="G277" s="71"/>
      <c r="H277" s="126"/>
      <c r="I277" s="57"/>
      <c r="Q277" s="177"/>
      <c r="S277" s="96"/>
      <c r="U277" s="94"/>
    </row>
    <row r="278" spans="2:21" ht="9.75" customHeight="1">
      <c r="B278" s="180"/>
      <c r="C278" s="308"/>
      <c r="F278" s="124"/>
      <c r="G278" s="71"/>
      <c r="H278" s="57"/>
      <c r="I278" s="57"/>
      <c r="Q278" s="177"/>
      <c r="S278" s="96"/>
      <c r="U278" s="94"/>
    </row>
    <row r="279" spans="2:21" ht="9.75" customHeight="1">
      <c r="B279" s="180"/>
      <c r="C279" s="308"/>
      <c r="F279" s="124"/>
      <c r="G279" s="71"/>
      <c r="I279" s="57"/>
      <c r="Q279" s="177"/>
      <c r="S279" s="94"/>
      <c r="U279" s="94"/>
    </row>
    <row r="280" spans="2:21" ht="9.75" customHeight="1">
      <c r="B280" s="180"/>
      <c r="C280" s="308"/>
      <c r="G280" s="71"/>
      <c r="I280" s="127"/>
      <c r="Q280" s="177"/>
      <c r="S280" s="100"/>
      <c r="U280" s="94"/>
    </row>
    <row r="281" spans="2:21" ht="9.75" customHeight="1">
      <c r="B281" s="180"/>
      <c r="C281" s="308"/>
      <c r="F281" s="124" t="s">
        <v>126</v>
      </c>
      <c r="G281" s="125"/>
      <c r="Q281" s="177"/>
      <c r="R281" s="152"/>
      <c r="S281" s="94"/>
      <c r="U281" s="94"/>
    </row>
    <row r="282" spans="2:22" ht="9.75" customHeight="1">
      <c r="B282" s="180"/>
      <c r="C282" s="308"/>
      <c r="G282" s="125"/>
      <c r="Q282" s="177"/>
      <c r="R282" s="152"/>
      <c r="S282" s="99"/>
      <c r="U282" s="99"/>
      <c r="V282" s="62"/>
    </row>
    <row r="283" spans="2:22" ht="9.75" customHeight="1">
      <c r="B283" s="180"/>
      <c r="C283" s="308"/>
      <c r="F283" s="125"/>
      <c r="G283" s="125"/>
      <c r="Q283" s="177"/>
      <c r="R283" s="152"/>
      <c r="S283" s="99"/>
      <c r="U283" s="99"/>
      <c r="V283" s="102"/>
    </row>
    <row r="284" spans="2:18" ht="9.75" customHeight="1">
      <c r="B284" s="180"/>
      <c r="C284" s="308"/>
      <c r="F284" s="125"/>
      <c r="G284" s="126"/>
      <c r="Q284" s="177"/>
      <c r="R284" s="152"/>
    </row>
    <row r="285" spans="2:18" ht="9.75" customHeight="1">
      <c r="B285" s="180"/>
      <c r="C285" s="308"/>
      <c r="F285" s="124" t="s">
        <v>133</v>
      </c>
      <c r="Q285" s="177"/>
      <c r="R285" s="152"/>
    </row>
    <row r="286" spans="2:21" ht="9.75" customHeight="1">
      <c r="B286" s="180"/>
      <c r="C286" s="308"/>
      <c r="Q286" s="168"/>
      <c r="R286" s="152"/>
      <c r="S286" s="93"/>
      <c r="U286" s="93"/>
    </row>
    <row r="287" spans="2:18" ht="9.75" customHeight="1">
      <c r="B287" s="180"/>
      <c r="C287" s="308"/>
      <c r="Q287" s="168"/>
      <c r="R287" s="152"/>
    </row>
    <row r="288" spans="2:18" ht="9.75" customHeight="1">
      <c r="B288" s="180"/>
      <c r="C288" s="308"/>
      <c r="Q288" s="168"/>
      <c r="R288" s="152"/>
    </row>
    <row r="289" spans="2:18" ht="9.75" customHeight="1">
      <c r="B289" s="180"/>
      <c r="C289" s="308"/>
      <c r="F289" s="124" t="s">
        <v>127</v>
      </c>
      <c r="Q289" s="168"/>
      <c r="R289" s="152"/>
    </row>
    <row r="290" spans="2:18" ht="9.75" customHeight="1">
      <c r="B290" s="180"/>
      <c r="C290" s="308"/>
      <c r="F290" s="124"/>
      <c r="Q290" s="168"/>
      <c r="R290" s="152"/>
    </row>
    <row r="291" spans="2:18" ht="9.75" customHeight="1">
      <c r="B291" s="180"/>
      <c r="C291" s="308"/>
      <c r="F291" s="124"/>
      <c r="Q291" s="168"/>
      <c r="R291" s="152"/>
    </row>
    <row r="292" spans="2:18" ht="9.75" customHeight="1">
      <c r="B292" s="180"/>
      <c r="C292" s="308"/>
      <c r="Q292" s="168"/>
      <c r="R292" s="152"/>
    </row>
    <row r="293" spans="2:18" ht="9.75" customHeight="1">
      <c r="B293" s="180"/>
      <c r="C293" s="308"/>
      <c r="F293" s="73" t="s">
        <v>128</v>
      </c>
      <c r="K293" s="256" t="s">
        <v>132</v>
      </c>
      <c r="L293" s="257"/>
      <c r="M293" s="257"/>
      <c r="N293" s="257"/>
      <c r="O293" s="257"/>
      <c r="Q293" s="168"/>
      <c r="R293" s="152"/>
    </row>
    <row r="294" spans="2:18" ht="9.75" customHeight="1">
      <c r="B294" s="180"/>
      <c r="C294" s="308"/>
      <c r="Q294" s="168"/>
      <c r="R294" s="152"/>
    </row>
    <row r="295" spans="2:18" ht="9.75" customHeight="1">
      <c r="B295" s="180"/>
      <c r="C295" s="308"/>
      <c r="K295" s="321" t="s">
        <v>212</v>
      </c>
      <c r="L295" s="313"/>
      <c r="M295" s="313"/>
      <c r="N295" s="313"/>
      <c r="O295" s="313"/>
      <c r="Q295" s="168"/>
      <c r="R295" s="152"/>
    </row>
    <row r="296" spans="2:18" ht="9.75" customHeight="1">
      <c r="B296" s="180"/>
      <c r="K296" s="313"/>
      <c r="L296" s="313"/>
      <c r="M296" s="313"/>
      <c r="N296" s="313"/>
      <c r="O296" s="313"/>
      <c r="Q296" s="168"/>
      <c r="R296" s="152"/>
    </row>
    <row r="297" spans="2:18" ht="9.75" customHeight="1">
      <c r="B297" s="180"/>
      <c r="F297" s="73" t="s">
        <v>129</v>
      </c>
      <c r="K297" s="313"/>
      <c r="L297" s="313"/>
      <c r="M297" s="313"/>
      <c r="N297" s="313"/>
      <c r="O297" s="313"/>
      <c r="Q297" s="168"/>
      <c r="R297" s="152"/>
    </row>
    <row r="298" spans="2:18" ht="9.75" customHeight="1">
      <c r="B298" s="180"/>
      <c r="P298" s="143"/>
      <c r="Q298" s="168"/>
      <c r="R298" s="152"/>
    </row>
    <row r="299" spans="2:18" ht="10.5" customHeight="1">
      <c r="B299" s="180"/>
      <c r="K299" s="162" t="s">
        <v>137</v>
      </c>
      <c r="P299" s="143"/>
      <c r="Q299" s="168"/>
      <c r="R299" s="152"/>
    </row>
    <row r="300" spans="2:18" ht="10.5" customHeight="1">
      <c r="B300" s="180"/>
      <c r="K300" s="162" t="s">
        <v>139</v>
      </c>
      <c r="Q300" s="168"/>
      <c r="R300" s="152"/>
    </row>
    <row r="301" spans="2:18" ht="10.5" customHeight="1">
      <c r="B301" s="180"/>
      <c r="K301" s="162" t="s">
        <v>138</v>
      </c>
      <c r="Q301" s="168"/>
      <c r="R301" s="152"/>
    </row>
    <row r="302" spans="2:18" ht="10.5" customHeight="1">
      <c r="B302" s="180"/>
      <c r="K302" s="163" t="s">
        <v>136</v>
      </c>
      <c r="L302" s="160"/>
      <c r="M302" s="160"/>
      <c r="N302" s="160"/>
      <c r="O302" s="160"/>
      <c r="Q302" s="168"/>
      <c r="R302" s="152"/>
    </row>
    <row r="303" spans="2:18" ht="10.5" customHeight="1">
      <c r="B303" s="180"/>
      <c r="K303" s="161"/>
      <c r="L303" s="160"/>
      <c r="M303" s="160"/>
      <c r="N303" s="160"/>
      <c r="O303" s="160"/>
      <c r="Q303" s="179"/>
      <c r="R303" s="152"/>
    </row>
    <row r="304" spans="2:18" ht="10.5" customHeight="1">
      <c r="B304" s="180"/>
      <c r="Q304" s="179"/>
      <c r="R304" s="152"/>
    </row>
    <row r="305" spans="2:18" ht="9.75" customHeight="1">
      <c r="B305" s="183"/>
      <c r="C305" s="166"/>
      <c r="D305" s="166"/>
      <c r="E305" s="167"/>
      <c r="F305" s="166"/>
      <c r="G305" s="166"/>
      <c r="H305" s="166"/>
      <c r="I305" s="166"/>
      <c r="J305" s="166"/>
      <c r="K305" s="166"/>
      <c r="L305" s="166"/>
      <c r="M305" s="166"/>
      <c r="N305" s="166"/>
      <c r="O305" s="166"/>
      <c r="P305" s="166"/>
      <c r="Q305" s="184"/>
      <c r="R305" s="152"/>
    </row>
  </sheetData>
  <sheetProtection sheet="1" objects="1" scenarios="1"/>
  <mergeCells count="74">
    <mergeCell ref="E28:O34"/>
    <mergeCell ref="C252:C295"/>
    <mergeCell ref="C201:C241"/>
    <mergeCell ref="E128:O130"/>
    <mergeCell ref="E147:O148"/>
    <mergeCell ref="N149:O149"/>
    <mergeCell ref="N150:O150"/>
    <mergeCell ref="N152:O152"/>
    <mergeCell ref="N140:O140"/>
    <mergeCell ref="N141:O141"/>
    <mergeCell ref="N142:O142"/>
    <mergeCell ref="N144:O144"/>
    <mergeCell ref="N133:O133"/>
    <mergeCell ref="N135:O135"/>
    <mergeCell ref="E138:O139"/>
    <mergeCell ref="K295:O297"/>
    <mergeCell ref="E118:O120"/>
    <mergeCell ref="C4:C35"/>
    <mergeCell ref="C56:C85"/>
    <mergeCell ref="N84:O84"/>
    <mergeCell ref="N88:O88"/>
    <mergeCell ref="N94:O94"/>
    <mergeCell ref="N75:O75"/>
    <mergeCell ref="N85:O85"/>
    <mergeCell ref="N83:O83"/>
    <mergeCell ref="E36:O39"/>
    <mergeCell ref="H6:O8"/>
    <mergeCell ref="H9:O11"/>
    <mergeCell ref="N61:O61"/>
    <mergeCell ref="H12:O14"/>
    <mergeCell ref="N74:O74"/>
    <mergeCell ref="E41:O43"/>
    <mergeCell ref="C107:C136"/>
    <mergeCell ref="N122:O122"/>
    <mergeCell ref="C157:C182"/>
    <mergeCell ref="E194:O195"/>
    <mergeCell ref="N196:O196"/>
    <mergeCell ref="N183:O183"/>
    <mergeCell ref="N184:O184"/>
    <mergeCell ref="N190:O190"/>
    <mergeCell ref="N161:O161"/>
    <mergeCell ref="N173:O173"/>
    <mergeCell ref="N164:O164"/>
    <mergeCell ref="N123:O123"/>
    <mergeCell ref="N125:O125"/>
    <mergeCell ref="N131:O131"/>
    <mergeCell ref="N132:O132"/>
    <mergeCell ref="E108:O110"/>
    <mergeCell ref="E178:O180"/>
    <mergeCell ref="N186:O186"/>
    <mergeCell ref="N187:O187"/>
    <mergeCell ref="N121:O121"/>
    <mergeCell ref="N225:O228"/>
    <mergeCell ref="E203:G204"/>
    <mergeCell ref="E205:G206"/>
    <mergeCell ref="H205:I206"/>
    <mergeCell ref="H203:I204"/>
    <mergeCell ref="N163:O163"/>
    <mergeCell ref="N174:O174"/>
    <mergeCell ref="N171:O171"/>
    <mergeCell ref="E168:O170"/>
    <mergeCell ref="E158:O160"/>
    <mergeCell ref="E57:O58"/>
    <mergeCell ref="N67:O67"/>
    <mergeCell ref="N68:O68"/>
    <mergeCell ref="E81:O82"/>
    <mergeCell ref="E91:O93"/>
    <mergeCell ref="N112:O112"/>
    <mergeCell ref="N114:O114"/>
    <mergeCell ref="N95:O95"/>
    <mergeCell ref="N100:O100"/>
    <mergeCell ref="N60:O60"/>
    <mergeCell ref="N99:O99"/>
    <mergeCell ref="N111:O111"/>
  </mergeCells>
  <hyperlinks>
    <hyperlink ref="K293:O293" r:id="rId1" display="NucleusResearch.com"/>
  </hyperlinks>
  <printOptions horizontalCentered="1"/>
  <pageMargins left="0.25" right="0.25" top="0.5" bottom="0.5" header="0.05" footer="0.3"/>
  <pageSetup horizontalDpi="600" verticalDpi="600" orientation="landscape" r:id="rId15"/>
  <headerFooter alignWithMargins="0">
    <oddFooter>&amp;C&amp;6&amp;K00-013
&amp;K00-033Copyright 2013 Nucleus Research  |  NucleusResearch.com&amp;R&amp;4
</oddFooter>
  </headerFooter>
  <rowBreaks count="5" manualBreakCount="5">
    <brk id="53" min="2" max="16383" man="1"/>
    <brk id="104" min="2" max="16383" man="1"/>
    <brk id="154" min="2" max="16383" man="1"/>
    <brk id="198" min="2" max="16383" man="1"/>
    <brk id="249" min="2" max="16383" man="1"/>
  </rowBreaks>
  <ignoredErrors>
    <ignoredError sqref="N112" unlockedFormula="1"/>
  </ignoredErrors>
  <drawing r:id="rId4"/>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37"/>
  <sheetViews>
    <sheetView showGridLines="0" workbookViewId="0" topLeftCell="A1">
      <selection activeCell="G22" sqref="G22"/>
    </sheetView>
  </sheetViews>
  <sheetFormatPr defaultColWidth="9.140625" defaultRowHeight="9.75" customHeight="1"/>
  <cols>
    <col min="1" max="1" width="2.140625" style="14" customWidth="1"/>
    <col min="2" max="2" width="3.421875" style="18" customWidth="1"/>
    <col min="3" max="3" width="32.28125" style="14" customWidth="1"/>
    <col min="4" max="8" width="14.140625" style="14" customWidth="1"/>
    <col min="9" max="13" width="9.140625" style="14" customWidth="1"/>
    <col min="14" max="14" width="11.7109375" style="14" customWidth="1"/>
    <col min="15" max="16384" width="9.140625" style="14" customWidth="1"/>
  </cols>
  <sheetData>
    <row r="1" spans="2:15" s="1" customFormat="1" ht="10.5" customHeight="1">
      <c r="B1" s="11"/>
      <c r="C1" s="11"/>
      <c r="D1" s="7"/>
      <c r="E1" s="7"/>
      <c r="F1" s="6"/>
      <c r="G1" s="6"/>
      <c r="H1" s="15"/>
      <c r="L1" s="2"/>
      <c r="M1" s="2"/>
      <c r="N1" s="2"/>
      <c r="O1" s="2"/>
    </row>
    <row r="2" spans="2:15" s="1" customFormat="1" ht="10.5" customHeight="1">
      <c r="B2" s="16" t="s">
        <v>29</v>
      </c>
      <c r="C2" s="11"/>
      <c r="D2" s="7"/>
      <c r="E2" s="11"/>
      <c r="F2" s="15"/>
      <c r="G2" s="15"/>
      <c r="H2" s="15"/>
      <c r="L2" s="2"/>
      <c r="M2" s="2"/>
      <c r="N2" s="2"/>
      <c r="O2" s="2"/>
    </row>
    <row r="3" spans="2:15" s="1" customFormat="1" ht="10.5" customHeight="1">
      <c r="B3" s="11"/>
      <c r="C3" s="11" t="s">
        <v>57</v>
      </c>
      <c r="D3" s="323">
        <v>0.45</v>
      </c>
      <c r="E3" s="323"/>
      <c r="F3" s="51"/>
      <c r="G3" s="15"/>
      <c r="H3" s="15"/>
      <c r="L3" s="2"/>
      <c r="M3" s="2"/>
      <c r="N3" s="2"/>
      <c r="O3" s="2"/>
    </row>
    <row r="4" spans="2:15" s="1" customFormat="1" ht="10.5" customHeight="1">
      <c r="B4" s="11"/>
      <c r="C4" s="11" t="s">
        <v>65</v>
      </c>
      <c r="D4" s="322">
        <v>0.07</v>
      </c>
      <c r="E4" s="322"/>
      <c r="F4" s="51"/>
      <c r="G4" s="15"/>
      <c r="M4" s="2"/>
      <c r="N4" s="2"/>
      <c r="O4" s="2"/>
    </row>
    <row r="5" spans="2:15" s="1" customFormat="1" ht="10.5" customHeight="1">
      <c r="B5" s="17"/>
      <c r="C5" s="11" t="s">
        <v>86</v>
      </c>
      <c r="D5" s="324">
        <v>6</v>
      </c>
      <c r="E5" s="324"/>
      <c r="M5" s="2"/>
      <c r="N5" s="2"/>
      <c r="O5" s="2"/>
    </row>
    <row r="6" spans="2:15" s="1" customFormat="1" ht="10.5" customHeight="1">
      <c r="B6" s="17"/>
      <c r="C6" s="17"/>
      <c r="D6" s="17"/>
      <c r="E6" s="17"/>
      <c r="M6" s="2"/>
      <c r="N6" s="2"/>
      <c r="O6" s="2"/>
    </row>
    <row r="7" spans="2:15" s="1" customFormat="1" ht="10.5" customHeight="1">
      <c r="B7" s="17"/>
      <c r="C7" s="17"/>
      <c r="D7" s="17"/>
      <c r="E7" s="17"/>
      <c r="M7" s="2"/>
      <c r="N7" s="2"/>
      <c r="O7" s="2"/>
    </row>
    <row r="8" spans="13:15" s="1" customFormat="1" ht="10.5" customHeight="1">
      <c r="M8" s="2"/>
      <c r="N8" s="2"/>
      <c r="O8" s="2"/>
    </row>
    <row r="9" spans="2:15" s="1" customFormat="1" ht="12.75" customHeight="1" thickBot="1">
      <c r="B9" s="243" t="s">
        <v>48</v>
      </c>
      <c r="C9" s="244"/>
      <c r="D9" s="244"/>
      <c r="E9" s="244"/>
      <c r="F9" s="244"/>
      <c r="G9" s="244"/>
      <c r="H9" s="244"/>
      <c r="M9" s="2"/>
      <c r="N9" s="2"/>
      <c r="O9" s="2"/>
    </row>
    <row r="10" spans="8:15" s="1" customFormat="1" ht="10.5" customHeight="1">
      <c r="H10" s="3"/>
      <c r="M10" s="2"/>
      <c r="N10" s="2"/>
      <c r="O10" s="2"/>
    </row>
    <row r="11" spans="2:12" ht="10.5" customHeight="1">
      <c r="B11" s="19"/>
      <c r="C11" s="13"/>
      <c r="L11" s="10"/>
    </row>
    <row r="12" spans="2:12" ht="10.5" customHeight="1">
      <c r="B12" s="44" t="s">
        <v>31</v>
      </c>
      <c r="C12" s="40"/>
      <c r="D12" s="42" t="s">
        <v>30</v>
      </c>
      <c r="E12" s="42" t="s">
        <v>0</v>
      </c>
      <c r="F12" s="42" t="s">
        <v>1</v>
      </c>
      <c r="G12" s="43" t="s">
        <v>2</v>
      </c>
      <c r="H12" s="42" t="s">
        <v>9</v>
      </c>
      <c r="K12" s="20"/>
      <c r="L12" s="10"/>
    </row>
    <row r="13" spans="2:12" ht="10.5" customHeight="1">
      <c r="B13" s="4" t="s">
        <v>72</v>
      </c>
      <c r="C13" s="4"/>
      <c r="D13" s="53">
        <f>IF('Financial Business Case'!H162,0,'Financial Business Case'!N161)</f>
        <v>4576456</v>
      </c>
      <c r="E13" s="30">
        <v>0</v>
      </c>
      <c r="F13" s="30">
        <v>0</v>
      </c>
      <c r="G13" s="30">
        <v>0</v>
      </c>
      <c r="H13" s="23">
        <f aca="true" t="shared" si="0" ref="H13:H19">SUM(D13:G13)</f>
        <v>4576456</v>
      </c>
      <c r="K13" s="24"/>
      <c r="L13" s="10"/>
    </row>
    <row r="14" spans="2:12" ht="10.5" customHeight="1">
      <c r="B14" s="5" t="s">
        <v>211</v>
      </c>
      <c r="C14" s="5"/>
      <c r="D14" s="30">
        <v>0</v>
      </c>
      <c r="E14" s="154">
        <f>'Financial Business Case'!N163</f>
        <v>0</v>
      </c>
      <c r="F14" s="154">
        <f>E14</f>
        <v>0</v>
      </c>
      <c r="G14" s="154">
        <f>F14</f>
        <v>0</v>
      </c>
      <c r="H14" s="23">
        <f t="shared" si="0"/>
        <v>0</v>
      </c>
      <c r="K14" s="20"/>
      <c r="L14" s="10"/>
    </row>
    <row r="15" spans="2:12" ht="10.5" customHeight="1">
      <c r="B15" s="31" t="s">
        <v>13</v>
      </c>
      <c r="C15" s="5"/>
      <c r="D15" s="30">
        <v>0</v>
      </c>
      <c r="E15" s="30">
        <v>0</v>
      </c>
      <c r="F15" s="30">
        <f>E15</f>
        <v>0</v>
      </c>
      <c r="G15" s="30">
        <f>F15</f>
        <v>0</v>
      </c>
      <c r="H15" s="23">
        <f t="shared" si="0"/>
        <v>0</v>
      </c>
      <c r="L15" s="10"/>
    </row>
    <row r="16" spans="2:12" ht="10.5" customHeight="1">
      <c r="B16" s="31" t="s">
        <v>13</v>
      </c>
      <c r="C16" s="5"/>
      <c r="D16" s="30">
        <v>0</v>
      </c>
      <c r="E16" s="30">
        <v>0</v>
      </c>
      <c r="F16" s="30">
        <v>0</v>
      </c>
      <c r="G16" s="30">
        <v>0</v>
      </c>
      <c r="H16" s="23">
        <f t="shared" si="0"/>
        <v>0</v>
      </c>
      <c r="L16" s="10"/>
    </row>
    <row r="17" spans="2:8" ht="10.5" customHeight="1">
      <c r="B17" s="31" t="s">
        <v>13</v>
      </c>
      <c r="C17" s="31"/>
      <c r="D17" s="30">
        <v>0</v>
      </c>
      <c r="E17" s="30">
        <v>0</v>
      </c>
      <c r="F17" s="30">
        <v>0</v>
      </c>
      <c r="G17" s="30">
        <v>0</v>
      </c>
      <c r="H17" s="23">
        <f t="shared" si="0"/>
        <v>0</v>
      </c>
    </row>
    <row r="18" spans="2:12" ht="10.5" customHeight="1">
      <c r="B18" s="245" t="s">
        <v>58</v>
      </c>
      <c r="C18" s="246"/>
      <c r="D18" s="247">
        <v>0</v>
      </c>
      <c r="E18" s="251">
        <f>'Financial Business Case'!N164</f>
        <v>0</v>
      </c>
      <c r="F18" s="251">
        <f>E18</f>
        <v>0</v>
      </c>
      <c r="G18" s="251">
        <f>F18</f>
        <v>0</v>
      </c>
      <c r="H18" s="248">
        <f t="shared" si="0"/>
        <v>0</v>
      </c>
      <c r="L18" s="13"/>
    </row>
    <row r="19" spans="2:8" ht="10.5" customHeight="1">
      <c r="B19" s="7" t="s">
        <v>46</v>
      </c>
      <c r="C19" s="7"/>
      <c r="D19" s="12">
        <f>SUM(D13:D18)</f>
        <v>4576456</v>
      </c>
      <c r="E19" s="12">
        <f>SUM(E13:E18)</f>
        <v>0</v>
      </c>
      <c r="F19" s="12">
        <f>SUM(F13:F18)</f>
        <v>0</v>
      </c>
      <c r="G19" s="12">
        <f>SUM(G13:G18)</f>
        <v>0</v>
      </c>
      <c r="H19" s="12">
        <f t="shared" si="0"/>
        <v>4576456</v>
      </c>
    </row>
    <row r="20" spans="2:8" ht="10.5" customHeight="1">
      <c r="B20" s="19"/>
      <c r="C20" s="13"/>
      <c r="H20" s="12"/>
    </row>
    <row r="21" spans="2:9" ht="10.5" customHeight="1">
      <c r="B21" s="44" t="s">
        <v>74</v>
      </c>
      <c r="C21" s="40"/>
      <c r="D21" s="42" t="s">
        <v>30</v>
      </c>
      <c r="E21" s="42" t="s">
        <v>0</v>
      </c>
      <c r="F21" s="42" t="s">
        <v>1</v>
      </c>
      <c r="G21" s="43" t="s">
        <v>2</v>
      </c>
      <c r="H21" s="42" t="s">
        <v>71</v>
      </c>
      <c r="I21" s="13"/>
    </row>
    <row r="22" spans="2:13" ht="10.5" customHeight="1">
      <c r="B22" s="33" t="s">
        <v>94</v>
      </c>
      <c r="C22" s="33"/>
      <c r="D22" s="27">
        <f>IF('Financial Business Case'!H162,'Financial Business Case'!N161,0)</f>
        <v>0</v>
      </c>
      <c r="E22" s="26">
        <f>D22/D5</f>
        <v>0</v>
      </c>
      <c r="F22" s="26">
        <f>E22</f>
        <v>0</v>
      </c>
      <c r="G22" s="26">
        <f>F22</f>
        <v>0</v>
      </c>
      <c r="H22" s="26">
        <f>D22-E22-F22-G22</f>
        <v>0</v>
      </c>
      <c r="I22" s="7"/>
      <c r="J22" s="11"/>
      <c r="K22" s="11"/>
      <c r="M22" s="11"/>
    </row>
    <row r="23" spans="2:13" ht="10.5" customHeight="1">
      <c r="B23" s="33" t="s">
        <v>66</v>
      </c>
      <c r="C23" s="33"/>
      <c r="D23" s="9">
        <v>0</v>
      </c>
      <c r="E23" s="26">
        <f>D23/D5</f>
        <v>0</v>
      </c>
      <c r="F23" s="26">
        <f>E23</f>
        <v>0</v>
      </c>
      <c r="G23" s="26">
        <f>F23</f>
        <v>0</v>
      </c>
      <c r="H23" s="26">
        <f>D23-E23-F23-G23</f>
        <v>0</v>
      </c>
      <c r="I23" s="7"/>
      <c r="J23" s="11"/>
      <c r="K23" s="11"/>
      <c r="M23" s="11"/>
    </row>
    <row r="24" spans="2:13" ht="10.5" customHeight="1">
      <c r="B24" s="33" t="s">
        <v>67</v>
      </c>
      <c r="C24" s="33"/>
      <c r="D24" s="27"/>
      <c r="E24" s="52">
        <v>0</v>
      </c>
      <c r="F24" s="26">
        <f>E24/D5</f>
        <v>0</v>
      </c>
      <c r="G24" s="26">
        <f>F24</f>
        <v>0</v>
      </c>
      <c r="H24" s="26">
        <f>E24-F24-G24</f>
        <v>0</v>
      </c>
      <c r="I24" s="7"/>
      <c r="J24" s="11"/>
      <c r="K24" s="11"/>
      <c r="M24" s="11"/>
    </row>
    <row r="25" spans="2:12" ht="10.5" customHeight="1">
      <c r="B25" s="33" t="s">
        <v>68</v>
      </c>
      <c r="C25" s="33"/>
      <c r="D25" s="27"/>
      <c r="E25" s="27"/>
      <c r="F25" s="9">
        <v>0</v>
      </c>
      <c r="G25" s="26">
        <f>F25/D5</f>
        <v>0</v>
      </c>
      <c r="H25" s="26">
        <f>F25-G25</f>
        <v>0</v>
      </c>
      <c r="I25" s="13"/>
      <c r="L25" s="25"/>
    </row>
    <row r="26" spans="2:13" ht="10.5" customHeight="1">
      <c r="B26" s="245" t="s">
        <v>69</v>
      </c>
      <c r="C26" s="246"/>
      <c r="D26" s="249"/>
      <c r="E26" s="249"/>
      <c r="F26" s="249"/>
      <c r="G26" s="247">
        <v>0</v>
      </c>
      <c r="H26" s="249">
        <f>G26</f>
        <v>0</v>
      </c>
      <c r="I26" s="7"/>
      <c r="J26" s="11"/>
      <c r="K26" s="11"/>
      <c r="L26" s="25"/>
      <c r="M26" s="11"/>
    </row>
    <row r="27" spans="2:13" ht="10.5" customHeight="1">
      <c r="B27" s="7" t="s">
        <v>45</v>
      </c>
      <c r="C27" s="7"/>
      <c r="D27" s="12">
        <v>0</v>
      </c>
      <c r="E27" s="12">
        <f>E22+E23</f>
        <v>0</v>
      </c>
      <c r="F27" s="12">
        <f>F22+F23+F24</f>
        <v>0</v>
      </c>
      <c r="G27" s="12">
        <f>G22+G23+G24+G25</f>
        <v>0</v>
      </c>
      <c r="H27" s="12">
        <f>SUM(H22:H26)</f>
        <v>0</v>
      </c>
      <c r="I27" s="13"/>
      <c r="M27" s="11"/>
    </row>
    <row r="28" spans="2:15" ht="10.5" customHeight="1">
      <c r="B28" s="19"/>
      <c r="C28" s="13"/>
      <c r="D28" s="13"/>
      <c r="E28" s="13"/>
      <c r="F28" s="13"/>
      <c r="G28" s="13"/>
      <c r="I28" s="7"/>
      <c r="J28" s="11"/>
      <c r="K28" s="11"/>
      <c r="L28" s="11"/>
      <c r="M28" s="21"/>
      <c r="N28" s="21"/>
      <c r="O28" s="21"/>
    </row>
    <row r="29" spans="2:15" ht="10.5" customHeight="1">
      <c r="B29" s="14"/>
      <c r="I29" s="7"/>
      <c r="J29" s="11"/>
      <c r="K29" s="11"/>
      <c r="L29" s="11"/>
      <c r="M29" s="21"/>
      <c r="N29" s="21"/>
      <c r="O29" s="21"/>
    </row>
    <row r="30" spans="2:15" ht="10.5" customHeight="1">
      <c r="B30" s="55"/>
      <c r="I30" s="7"/>
      <c r="J30" s="11"/>
      <c r="K30" s="11"/>
      <c r="L30" s="11"/>
      <c r="M30" s="21"/>
      <c r="N30" s="21"/>
      <c r="O30" s="21"/>
    </row>
    <row r="31" spans="2:15" ht="10.5" customHeight="1">
      <c r="B31" s="19"/>
      <c r="C31" s="13"/>
      <c r="D31" s="28"/>
      <c r="E31" s="28"/>
      <c r="F31" s="28"/>
      <c r="G31" s="28"/>
      <c r="H31" s="12"/>
      <c r="I31" s="7"/>
      <c r="J31" s="11"/>
      <c r="K31" s="11"/>
      <c r="M31" s="21"/>
      <c r="N31" s="21"/>
      <c r="O31" s="21"/>
    </row>
    <row r="32" spans="2:12" ht="10.5" customHeight="1">
      <c r="B32" s="44" t="s">
        <v>32</v>
      </c>
      <c r="C32" s="40"/>
      <c r="D32" s="42" t="s">
        <v>30</v>
      </c>
      <c r="E32" s="42" t="s">
        <v>0</v>
      </c>
      <c r="F32" s="42" t="s">
        <v>1</v>
      </c>
      <c r="G32" s="43" t="s">
        <v>2</v>
      </c>
      <c r="H32" s="42" t="s">
        <v>9</v>
      </c>
      <c r="I32" s="13"/>
      <c r="L32" s="25"/>
    </row>
    <row r="33" spans="2:12" ht="10.5" customHeight="1">
      <c r="B33" s="4" t="s">
        <v>51</v>
      </c>
      <c r="C33" s="4"/>
      <c r="D33" s="37">
        <f>IF('Financial Business Case'!H172,0,('Financial Business Case'!N171))</f>
        <v>0</v>
      </c>
      <c r="E33" s="34">
        <v>0</v>
      </c>
      <c r="F33" s="34">
        <v>0</v>
      </c>
      <c r="G33" s="34">
        <v>0</v>
      </c>
      <c r="H33" s="12">
        <f aca="true" t="shared" si="1" ref="H33:H38">SUM(D33:G33)</f>
        <v>0</v>
      </c>
      <c r="I33" s="13"/>
      <c r="L33" s="21"/>
    </row>
    <row r="34" spans="2:9" ht="10.5" customHeight="1">
      <c r="B34" s="5" t="s">
        <v>98</v>
      </c>
      <c r="C34" s="5"/>
      <c r="D34" s="34">
        <v>0</v>
      </c>
      <c r="E34" s="37">
        <f>'Financial Business Case'!N174</f>
        <v>0</v>
      </c>
      <c r="F34" s="37">
        <f>E34</f>
        <v>0</v>
      </c>
      <c r="G34" s="37">
        <f>F34</f>
        <v>0</v>
      </c>
      <c r="H34" s="12">
        <f t="shared" si="1"/>
        <v>0</v>
      </c>
      <c r="I34" s="13"/>
    </row>
    <row r="35" spans="2:9" ht="10.5" customHeight="1">
      <c r="B35" s="33" t="s">
        <v>13</v>
      </c>
      <c r="C35" s="33"/>
      <c r="D35" s="34">
        <v>0</v>
      </c>
      <c r="E35" s="34">
        <v>0</v>
      </c>
      <c r="F35" s="34">
        <f>E35</f>
        <v>0</v>
      </c>
      <c r="G35" s="34">
        <f>F35</f>
        <v>0</v>
      </c>
      <c r="H35" s="12">
        <f t="shared" si="1"/>
        <v>0</v>
      </c>
      <c r="I35" s="13"/>
    </row>
    <row r="36" spans="2:9" ht="10.5" customHeight="1">
      <c r="B36" s="33" t="s">
        <v>13</v>
      </c>
      <c r="C36" s="33"/>
      <c r="D36" s="34">
        <v>0</v>
      </c>
      <c r="E36" s="34">
        <v>0</v>
      </c>
      <c r="F36" s="34">
        <v>0</v>
      </c>
      <c r="G36" s="34">
        <v>0</v>
      </c>
      <c r="H36" s="12">
        <f t="shared" si="1"/>
        <v>0</v>
      </c>
      <c r="I36" s="13"/>
    </row>
    <row r="37" spans="2:9" ht="10.5" customHeight="1">
      <c r="B37" s="245" t="s">
        <v>58</v>
      </c>
      <c r="C37" s="246"/>
      <c r="D37" s="247">
        <v>0</v>
      </c>
      <c r="E37" s="251">
        <f>'Financial Business Case'!N173</f>
        <v>0</v>
      </c>
      <c r="F37" s="251">
        <f>E37</f>
        <v>0</v>
      </c>
      <c r="G37" s="251">
        <f>F37</f>
        <v>0</v>
      </c>
      <c r="H37" s="248">
        <f t="shared" si="1"/>
        <v>0</v>
      </c>
      <c r="I37" s="13"/>
    </row>
    <row r="38" spans="2:9" ht="10.5" customHeight="1">
      <c r="B38" s="7" t="s">
        <v>44</v>
      </c>
      <c r="C38" s="7"/>
      <c r="D38" s="12">
        <f>SUM(D33:D37)</f>
        <v>0</v>
      </c>
      <c r="E38" s="12">
        <f>SUM(E33:E37)</f>
        <v>0</v>
      </c>
      <c r="F38" s="12">
        <f>SUM(F33:F37)</f>
        <v>0</v>
      </c>
      <c r="G38" s="12">
        <f>SUM(G33:G37)</f>
        <v>0</v>
      </c>
      <c r="H38" s="12">
        <f t="shared" si="1"/>
        <v>0</v>
      </c>
      <c r="I38" s="13"/>
    </row>
    <row r="39" spans="2:9" ht="10.5" customHeight="1">
      <c r="B39" s="8"/>
      <c r="C39" s="7"/>
      <c r="D39" s="12"/>
      <c r="E39" s="12"/>
      <c r="F39" s="12"/>
      <c r="G39" s="12"/>
      <c r="H39" s="12"/>
      <c r="I39" s="13"/>
    </row>
    <row r="40" spans="2:9" ht="10.5" customHeight="1">
      <c r="B40" s="44" t="s">
        <v>73</v>
      </c>
      <c r="C40" s="40"/>
      <c r="D40" s="42" t="s">
        <v>30</v>
      </c>
      <c r="E40" s="42" t="s">
        <v>0</v>
      </c>
      <c r="F40" s="42" t="s">
        <v>1</v>
      </c>
      <c r="G40" s="43" t="s">
        <v>2</v>
      </c>
      <c r="H40" s="42" t="s">
        <v>71</v>
      </c>
      <c r="I40" s="13"/>
    </row>
    <row r="41" spans="2:13" ht="10.5" customHeight="1">
      <c r="B41" s="33" t="s">
        <v>70</v>
      </c>
      <c r="C41" s="32"/>
      <c r="D41" s="27">
        <f>IF('Financial Business Case'!H172,('Financial Business Case'!N171),0)</f>
        <v>0</v>
      </c>
      <c r="E41" s="26">
        <f>D41/D5</f>
        <v>0</v>
      </c>
      <c r="F41" s="26">
        <f>E41</f>
        <v>0</v>
      </c>
      <c r="G41" s="26">
        <f>F41</f>
        <v>0</v>
      </c>
      <c r="H41" s="26">
        <f>D41-E41-F41-G41</f>
        <v>0</v>
      </c>
      <c r="I41" s="7"/>
      <c r="J41" s="11"/>
      <c r="K41" s="11"/>
      <c r="L41" s="11"/>
      <c r="M41" s="11"/>
    </row>
    <row r="42" spans="2:13" ht="10.5" customHeight="1">
      <c r="B42" s="33" t="s">
        <v>66</v>
      </c>
      <c r="C42" s="32"/>
      <c r="D42" s="9">
        <v>0</v>
      </c>
      <c r="E42" s="26">
        <f>D42/D5</f>
        <v>0</v>
      </c>
      <c r="F42" s="26">
        <f>E42</f>
        <v>0</v>
      </c>
      <c r="G42" s="26">
        <f>F42</f>
        <v>0</v>
      </c>
      <c r="H42" s="26">
        <f>D42-E42-F42-G42</f>
        <v>0</v>
      </c>
      <c r="I42" s="7"/>
      <c r="J42" s="11"/>
      <c r="K42" s="11"/>
      <c r="L42" s="11"/>
      <c r="M42" s="11"/>
    </row>
    <row r="43" spans="2:9" ht="10.5" customHeight="1">
      <c r="B43" s="33" t="s">
        <v>67</v>
      </c>
      <c r="C43" s="32"/>
      <c r="D43" s="27"/>
      <c r="E43" s="52">
        <v>0</v>
      </c>
      <c r="F43" s="26">
        <f>E43/D5</f>
        <v>0</v>
      </c>
      <c r="G43" s="26">
        <f>F43</f>
        <v>0</v>
      </c>
      <c r="H43" s="26">
        <f>E43-F43-G43</f>
        <v>0</v>
      </c>
      <c r="I43" s="13"/>
    </row>
    <row r="44" spans="2:13" ht="10.5" customHeight="1">
      <c r="B44" s="33" t="s">
        <v>68</v>
      </c>
      <c r="C44" s="32"/>
      <c r="D44" s="27"/>
      <c r="E44" s="27"/>
      <c r="F44" s="9">
        <v>0</v>
      </c>
      <c r="G44" s="26">
        <f>F44/D5</f>
        <v>0</v>
      </c>
      <c r="H44" s="26">
        <f>F44-G44</f>
        <v>0</v>
      </c>
      <c r="I44" s="7"/>
      <c r="J44" s="11"/>
      <c r="K44" s="11"/>
      <c r="L44" s="11"/>
      <c r="M44" s="11"/>
    </row>
    <row r="45" spans="2:12" ht="10.5" customHeight="1">
      <c r="B45" s="245" t="s">
        <v>69</v>
      </c>
      <c r="C45" s="246"/>
      <c r="D45" s="249"/>
      <c r="E45" s="249"/>
      <c r="F45" s="249"/>
      <c r="G45" s="247">
        <v>0</v>
      </c>
      <c r="H45" s="250">
        <f>G45</f>
        <v>0</v>
      </c>
      <c r="I45" s="7"/>
      <c r="J45" s="11"/>
      <c r="K45" s="11"/>
      <c r="L45" s="11"/>
    </row>
    <row r="46" spans="2:9" ht="10.5" customHeight="1">
      <c r="B46" s="7" t="s">
        <v>43</v>
      </c>
      <c r="C46" s="7"/>
      <c r="D46" s="12">
        <v>0</v>
      </c>
      <c r="E46" s="12">
        <f>E41+E42</f>
        <v>0</v>
      </c>
      <c r="F46" s="12">
        <f>F41+F42+F43</f>
        <v>0</v>
      </c>
      <c r="G46" s="12">
        <f>G41+G42+G43+G44</f>
        <v>0</v>
      </c>
      <c r="H46" s="12">
        <f>SUM(H41:H45)</f>
        <v>0</v>
      </c>
      <c r="I46" s="13"/>
    </row>
    <row r="47" spans="2:9" ht="10.5" customHeight="1">
      <c r="B47" s="7"/>
      <c r="C47" s="7"/>
      <c r="D47" s="12"/>
      <c r="E47" s="12"/>
      <c r="F47" s="12"/>
      <c r="G47" s="12"/>
      <c r="H47" s="12"/>
      <c r="I47" s="13"/>
    </row>
    <row r="48" spans="2:9" ht="10.5" customHeight="1">
      <c r="B48" s="19"/>
      <c r="C48" s="13"/>
      <c r="D48" s="12"/>
      <c r="E48" s="28"/>
      <c r="F48" s="28"/>
      <c r="G48" s="28"/>
      <c r="H48" s="28"/>
      <c r="I48" s="13"/>
    </row>
    <row r="49" spans="2:9" ht="10.5" customHeight="1">
      <c r="B49" s="19"/>
      <c r="C49" s="13"/>
      <c r="D49" s="12"/>
      <c r="E49" s="28"/>
      <c r="F49" s="28"/>
      <c r="G49" s="28"/>
      <c r="H49" s="28"/>
      <c r="I49" s="13"/>
    </row>
    <row r="50" spans="2:9" ht="10.5" customHeight="1">
      <c r="B50" s="19"/>
      <c r="C50" s="13"/>
      <c r="D50" s="12"/>
      <c r="E50" s="28"/>
      <c r="F50" s="28"/>
      <c r="G50" s="28"/>
      <c r="H50" s="28"/>
      <c r="I50" s="13"/>
    </row>
    <row r="51" spans="2:9" ht="10.5" customHeight="1">
      <c r="B51" s="44" t="s">
        <v>77</v>
      </c>
      <c r="C51" s="40"/>
      <c r="D51" s="42" t="s">
        <v>30</v>
      </c>
      <c r="E51" s="42" t="s">
        <v>0</v>
      </c>
      <c r="F51" s="42" t="s">
        <v>1</v>
      </c>
      <c r="G51" s="43" t="s">
        <v>2</v>
      </c>
      <c r="H51" s="42" t="s">
        <v>9</v>
      </c>
      <c r="I51" s="13"/>
    </row>
    <row r="52" spans="2:9" ht="10.5" customHeight="1">
      <c r="B52" s="33" t="s">
        <v>75</v>
      </c>
      <c r="C52" s="33"/>
      <c r="D52" s="37">
        <f>'Financial Business Case'!N196</f>
        <v>0</v>
      </c>
      <c r="E52" s="34">
        <v>0</v>
      </c>
      <c r="F52" s="34">
        <v>0</v>
      </c>
      <c r="G52" s="34">
        <v>0</v>
      </c>
      <c r="H52" s="12">
        <f aca="true" t="shared" si="2" ref="H52:H57">SUM(D52:G52)</f>
        <v>0</v>
      </c>
      <c r="I52" s="13"/>
    </row>
    <row r="53" spans="2:12" ht="10.5" customHeight="1">
      <c r="B53" s="5" t="s">
        <v>76</v>
      </c>
      <c r="C53" s="5"/>
      <c r="D53" s="34">
        <v>0</v>
      </c>
      <c r="E53" s="34">
        <v>0</v>
      </c>
      <c r="F53" s="34">
        <v>0</v>
      </c>
      <c r="G53" s="34">
        <v>0</v>
      </c>
      <c r="H53" s="12">
        <f t="shared" si="2"/>
        <v>0</v>
      </c>
      <c r="I53" s="13"/>
      <c r="L53" s="25"/>
    </row>
    <row r="54" spans="2:12" ht="10.5" customHeight="1">
      <c r="B54" s="5" t="s">
        <v>52</v>
      </c>
      <c r="C54" s="5"/>
      <c r="D54" s="34">
        <v>0</v>
      </c>
      <c r="E54" s="34">
        <v>0</v>
      </c>
      <c r="F54" s="34">
        <v>0</v>
      </c>
      <c r="G54" s="34">
        <v>0</v>
      </c>
      <c r="H54" s="12">
        <f t="shared" si="2"/>
        <v>0</v>
      </c>
      <c r="I54" s="13"/>
      <c r="L54" s="25"/>
    </row>
    <row r="55" spans="2:12" ht="10.5" customHeight="1">
      <c r="B55" s="5" t="s">
        <v>53</v>
      </c>
      <c r="C55" s="5"/>
      <c r="D55" s="34">
        <v>0</v>
      </c>
      <c r="E55" s="34">
        <v>0</v>
      </c>
      <c r="F55" s="34">
        <v>0</v>
      </c>
      <c r="G55" s="34">
        <v>0</v>
      </c>
      <c r="H55" s="12">
        <f t="shared" si="2"/>
        <v>0</v>
      </c>
      <c r="I55" s="13"/>
      <c r="L55" s="25"/>
    </row>
    <row r="56" spans="2:9" ht="10.5" customHeight="1">
      <c r="B56" s="245" t="s">
        <v>13</v>
      </c>
      <c r="C56" s="246"/>
      <c r="D56" s="247">
        <v>0</v>
      </c>
      <c r="E56" s="247">
        <v>0</v>
      </c>
      <c r="F56" s="247">
        <v>0</v>
      </c>
      <c r="G56" s="247">
        <v>0</v>
      </c>
      <c r="H56" s="248">
        <f t="shared" si="2"/>
        <v>0</v>
      </c>
      <c r="I56" s="13"/>
    </row>
    <row r="57" spans="2:9" ht="10.5" customHeight="1">
      <c r="B57" s="7" t="s">
        <v>42</v>
      </c>
      <c r="C57" s="7"/>
      <c r="D57" s="12">
        <f>SUM(D52:D56)</f>
        <v>0</v>
      </c>
      <c r="E57" s="12">
        <f>SUM(E52:E56)</f>
        <v>0</v>
      </c>
      <c r="F57" s="12">
        <f>SUM(F52:F56)</f>
        <v>0</v>
      </c>
      <c r="G57" s="12">
        <f>SUM(G52:G56)</f>
        <v>0</v>
      </c>
      <c r="H57" s="12">
        <f t="shared" si="2"/>
        <v>0</v>
      </c>
      <c r="I57" s="13"/>
    </row>
    <row r="58" spans="2:9" ht="10.5" customHeight="1">
      <c r="B58" s="7"/>
      <c r="C58" s="7"/>
      <c r="D58" s="12"/>
      <c r="E58" s="12"/>
      <c r="F58" s="12"/>
      <c r="G58" s="12"/>
      <c r="H58" s="12"/>
      <c r="I58" s="13"/>
    </row>
    <row r="59" spans="2:9" ht="10.5" customHeight="1">
      <c r="B59" s="44" t="s">
        <v>78</v>
      </c>
      <c r="C59" s="40"/>
      <c r="D59" s="42" t="s">
        <v>30</v>
      </c>
      <c r="E59" s="42" t="s">
        <v>0</v>
      </c>
      <c r="F59" s="42" t="s">
        <v>1</v>
      </c>
      <c r="G59" s="43" t="s">
        <v>2</v>
      </c>
      <c r="H59" s="42" t="s">
        <v>71</v>
      </c>
      <c r="I59" s="13"/>
    </row>
    <row r="60" spans="2:13" ht="10.5" customHeight="1">
      <c r="B60" s="33" t="s">
        <v>87</v>
      </c>
      <c r="C60" s="32"/>
      <c r="D60" s="9">
        <v>0</v>
      </c>
      <c r="E60" s="26">
        <f>D60/D5</f>
        <v>0</v>
      </c>
      <c r="F60" s="26">
        <f>E60</f>
        <v>0</v>
      </c>
      <c r="G60" s="26">
        <f>F60</f>
        <v>0</v>
      </c>
      <c r="H60" s="26">
        <f>D60-E60-F60-G60</f>
        <v>0</v>
      </c>
      <c r="I60" s="7"/>
      <c r="J60" s="11"/>
      <c r="K60" s="11"/>
      <c r="L60" s="11"/>
      <c r="M60" s="11"/>
    </row>
    <row r="61" spans="2:9" ht="10.5" customHeight="1">
      <c r="B61" s="33" t="s">
        <v>88</v>
      </c>
      <c r="C61" s="32"/>
      <c r="D61" s="27"/>
      <c r="E61" s="52">
        <v>0</v>
      </c>
      <c r="F61" s="26">
        <f>E61/D5</f>
        <v>0</v>
      </c>
      <c r="G61" s="26">
        <f>F61</f>
        <v>0</v>
      </c>
      <c r="H61" s="26">
        <f>E61-F61-G61</f>
        <v>0</v>
      </c>
      <c r="I61" s="13"/>
    </row>
    <row r="62" spans="2:13" ht="10.5" customHeight="1">
      <c r="B62" s="33" t="s">
        <v>89</v>
      </c>
      <c r="C62" s="32"/>
      <c r="D62" s="27"/>
      <c r="E62" s="27"/>
      <c r="F62" s="9">
        <v>0</v>
      </c>
      <c r="G62" s="26">
        <f>F62/D5</f>
        <v>0</v>
      </c>
      <c r="H62" s="26">
        <f>F62-G62</f>
        <v>0</v>
      </c>
      <c r="I62" s="7"/>
      <c r="J62" s="11"/>
      <c r="K62" s="11"/>
      <c r="L62" s="11"/>
      <c r="M62" s="11"/>
    </row>
    <row r="63" spans="2:12" ht="10.5" customHeight="1">
      <c r="B63" s="245" t="s">
        <v>90</v>
      </c>
      <c r="C63" s="246"/>
      <c r="D63" s="249"/>
      <c r="E63" s="249"/>
      <c r="F63" s="249"/>
      <c r="G63" s="247">
        <v>0</v>
      </c>
      <c r="H63" s="250">
        <f>G63</f>
        <v>0</v>
      </c>
      <c r="I63" s="7"/>
      <c r="J63" s="11"/>
      <c r="K63" s="11"/>
      <c r="L63" s="11"/>
    </row>
    <row r="64" spans="2:9" ht="10.5" customHeight="1">
      <c r="B64" s="7" t="s">
        <v>79</v>
      </c>
      <c r="C64" s="7"/>
      <c r="D64" s="12">
        <v>0</v>
      </c>
      <c r="E64" s="12">
        <f>+E60</f>
        <v>0</v>
      </c>
      <c r="F64" s="12">
        <f>+F60+F61</f>
        <v>0</v>
      </c>
      <c r="G64" s="12">
        <f>+G60+G61+G62</f>
        <v>0</v>
      </c>
      <c r="H64" s="12">
        <f>SUM(H60:H63)</f>
        <v>0</v>
      </c>
      <c r="I64" s="13"/>
    </row>
    <row r="65" spans="2:9" ht="10.5" customHeight="1">
      <c r="B65" s="7"/>
      <c r="C65" s="7"/>
      <c r="D65" s="12"/>
      <c r="E65" s="12"/>
      <c r="F65" s="12"/>
      <c r="G65" s="12"/>
      <c r="H65" s="12"/>
      <c r="I65" s="13"/>
    </row>
    <row r="66" spans="2:9" ht="10.5" customHeight="1">
      <c r="B66" s="8"/>
      <c r="C66" s="7"/>
      <c r="D66" s="12"/>
      <c r="E66" s="12"/>
      <c r="F66" s="12"/>
      <c r="G66" s="12"/>
      <c r="H66" s="12"/>
      <c r="I66" s="13"/>
    </row>
    <row r="67" spans="2:9" ht="10.5" customHeight="1">
      <c r="B67" s="8"/>
      <c r="C67" s="7"/>
      <c r="D67" s="12"/>
      <c r="E67" s="12"/>
      <c r="F67" s="12"/>
      <c r="G67" s="12"/>
      <c r="H67" s="12"/>
      <c r="I67" s="13"/>
    </row>
    <row r="68" spans="2:9" ht="10.5" customHeight="1">
      <c r="B68" s="19"/>
      <c r="C68" s="13"/>
      <c r="D68" s="13"/>
      <c r="E68" s="13"/>
      <c r="F68" s="13"/>
      <c r="G68" s="13"/>
      <c r="H68" s="12"/>
      <c r="I68" s="13"/>
    </row>
    <row r="69" spans="2:9" ht="10.5" customHeight="1">
      <c r="B69" s="44" t="s">
        <v>33</v>
      </c>
      <c r="C69" s="40"/>
      <c r="D69" s="42" t="s">
        <v>30</v>
      </c>
      <c r="E69" s="42" t="s">
        <v>0</v>
      </c>
      <c r="F69" s="42" t="s">
        <v>1</v>
      </c>
      <c r="G69" s="43" t="s">
        <v>2</v>
      </c>
      <c r="H69" s="42" t="s">
        <v>9</v>
      </c>
      <c r="I69" s="13"/>
    </row>
    <row r="70" spans="2:12" ht="10.5" customHeight="1">
      <c r="B70" s="35" t="s">
        <v>3</v>
      </c>
      <c r="C70" s="35"/>
      <c r="D70" s="34"/>
      <c r="E70" s="34"/>
      <c r="F70" s="34"/>
      <c r="G70" s="34"/>
      <c r="H70" s="12"/>
      <c r="I70" s="7"/>
      <c r="J70" s="11"/>
      <c r="L70" s="11"/>
    </row>
    <row r="71" spans="2:12" ht="10.5" customHeight="1">
      <c r="B71" s="5" t="s">
        <v>80</v>
      </c>
      <c r="C71" s="5"/>
      <c r="D71" s="37">
        <f>'Financial Business Case'!N186*'Financial Business Case'!N187/2080</f>
        <v>0</v>
      </c>
      <c r="E71" s="34">
        <v>0</v>
      </c>
      <c r="F71" s="34">
        <v>0</v>
      </c>
      <c r="G71" s="34">
        <v>0</v>
      </c>
      <c r="H71" s="12">
        <f>SUM(D71:G71)</f>
        <v>0</v>
      </c>
      <c r="I71" s="7"/>
      <c r="J71" s="11"/>
      <c r="L71" s="11"/>
    </row>
    <row r="72" spans="2:12" ht="10.5" customHeight="1">
      <c r="B72" s="5" t="s">
        <v>92</v>
      </c>
      <c r="C72" s="5"/>
      <c r="D72" s="37">
        <f>'Financial Business Case'!N183*'Financial Business Case'!N184/2080</f>
        <v>0</v>
      </c>
      <c r="E72" s="34">
        <v>0</v>
      </c>
      <c r="F72" s="34">
        <v>0</v>
      </c>
      <c r="G72" s="34">
        <v>0</v>
      </c>
      <c r="H72" s="12">
        <f>SUM(D72:G72)</f>
        <v>0</v>
      </c>
      <c r="I72" s="7"/>
      <c r="J72" s="11"/>
      <c r="L72" s="11"/>
    </row>
    <row r="73" spans="2:12" ht="10.5" customHeight="1">
      <c r="B73" s="5" t="s">
        <v>93</v>
      </c>
      <c r="C73" s="5"/>
      <c r="D73" s="34">
        <v>0</v>
      </c>
      <c r="E73" s="34">
        <v>0</v>
      </c>
      <c r="F73" s="34">
        <v>0</v>
      </c>
      <c r="G73" s="34">
        <v>0</v>
      </c>
      <c r="H73" s="12">
        <f>SUM(D73:G73)</f>
        <v>0</v>
      </c>
      <c r="I73" s="7"/>
      <c r="J73" s="11"/>
      <c r="L73" s="11"/>
    </row>
    <row r="74" spans="2:12" ht="10.5" customHeight="1">
      <c r="B74" s="35" t="s">
        <v>54</v>
      </c>
      <c r="C74" s="35"/>
      <c r="D74" s="34"/>
      <c r="E74" s="34"/>
      <c r="F74" s="34"/>
      <c r="G74" s="34"/>
      <c r="H74" s="12"/>
      <c r="I74" s="7"/>
      <c r="J74" s="11"/>
      <c r="L74" s="11"/>
    </row>
    <row r="75" spans="2:12" ht="10.5" customHeight="1">
      <c r="B75" s="5" t="s">
        <v>80</v>
      </c>
      <c r="C75" s="5"/>
      <c r="D75" s="34">
        <v>0</v>
      </c>
      <c r="E75" s="34">
        <f aca="true" t="shared" si="3" ref="E75:G77">D75</f>
        <v>0</v>
      </c>
      <c r="F75" s="34">
        <f t="shared" si="3"/>
        <v>0</v>
      </c>
      <c r="G75" s="34">
        <f t="shared" si="3"/>
        <v>0</v>
      </c>
      <c r="H75" s="12">
        <f>SUM(D75:G75)</f>
        <v>0</v>
      </c>
      <c r="I75" s="7"/>
      <c r="J75" s="11"/>
      <c r="L75" s="11"/>
    </row>
    <row r="76" spans="2:12" ht="10.5" customHeight="1">
      <c r="B76" s="5" t="s">
        <v>81</v>
      </c>
      <c r="C76" s="5"/>
      <c r="D76" s="31">
        <v>0</v>
      </c>
      <c r="E76" s="37">
        <f>'Financial Business Case'!N184*'Financial Business Case'!N190</f>
        <v>0</v>
      </c>
      <c r="F76" s="37">
        <f>E76</f>
        <v>0</v>
      </c>
      <c r="G76" s="37">
        <f t="shared" si="3"/>
        <v>0</v>
      </c>
      <c r="H76" s="12">
        <f>SUM(E76:G76)</f>
        <v>0</v>
      </c>
      <c r="I76" s="7"/>
      <c r="J76" s="11"/>
      <c r="L76" s="11"/>
    </row>
    <row r="77" spans="2:12" ht="10.5" customHeight="1">
      <c r="B77" s="5" t="s">
        <v>92</v>
      </c>
      <c r="C77" s="5"/>
      <c r="D77" s="34">
        <v>0</v>
      </c>
      <c r="E77" s="34">
        <f t="shared" si="3"/>
        <v>0</v>
      </c>
      <c r="F77" s="34">
        <f t="shared" si="3"/>
        <v>0</v>
      </c>
      <c r="G77" s="34">
        <f t="shared" si="3"/>
        <v>0</v>
      </c>
      <c r="H77" s="12">
        <f>SUM(D77:G77)</f>
        <v>0</v>
      </c>
      <c r="I77" s="7"/>
      <c r="J77" s="11"/>
      <c r="L77" s="11"/>
    </row>
    <row r="78" spans="2:12" ht="10.5" customHeight="1">
      <c r="B78" s="245" t="s">
        <v>13</v>
      </c>
      <c r="C78" s="246"/>
      <c r="D78" s="247">
        <v>0</v>
      </c>
      <c r="E78" s="247">
        <v>0</v>
      </c>
      <c r="F78" s="247">
        <v>0</v>
      </c>
      <c r="G78" s="247">
        <v>0</v>
      </c>
      <c r="H78" s="248">
        <f>SUM(D78:G78)</f>
        <v>0</v>
      </c>
      <c r="I78" s="7"/>
      <c r="J78" s="11"/>
      <c r="L78" s="11"/>
    </row>
    <row r="79" spans="2:9" ht="10.5" customHeight="1">
      <c r="B79" s="7" t="s">
        <v>40</v>
      </c>
      <c r="C79" s="7"/>
      <c r="D79" s="12">
        <f>SUM(D70:D78)</f>
        <v>0</v>
      </c>
      <c r="E79" s="12">
        <f>SUM(E70:E78)</f>
        <v>0</v>
      </c>
      <c r="F79" s="12">
        <f>SUM(F70:F78)</f>
        <v>0</v>
      </c>
      <c r="G79" s="12">
        <f>SUM(G70:G78)</f>
        <v>0</v>
      </c>
      <c r="H79" s="12">
        <f>SUM(D79:G79)</f>
        <v>0</v>
      </c>
      <c r="I79" s="13"/>
    </row>
    <row r="80" spans="2:12" ht="10.5" customHeight="1">
      <c r="B80" s="19"/>
      <c r="C80" s="13"/>
      <c r="D80" s="13"/>
      <c r="E80" s="13"/>
      <c r="F80" s="13"/>
      <c r="G80" s="13"/>
      <c r="H80" s="12"/>
      <c r="I80" s="7"/>
      <c r="J80" s="11"/>
      <c r="L80" s="11"/>
    </row>
    <row r="81" spans="2:9" ht="10.5" customHeight="1">
      <c r="B81" s="44" t="s">
        <v>83</v>
      </c>
      <c r="C81" s="40"/>
      <c r="D81" s="42" t="s">
        <v>30</v>
      </c>
      <c r="E81" s="42" t="s">
        <v>0</v>
      </c>
      <c r="F81" s="42" t="s">
        <v>1</v>
      </c>
      <c r="G81" s="43" t="s">
        <v>2</v>
      </c>
      <c r="H81" s="42" t="s">
        <v>71</v>
      </c>
      <c r="I81" s="13"/>
    </row>
    <row r="82" spans="2:13" ht="10.5" customHeight="1">
      <c r="B82" s="33" t="s">
        <v>87</v>
      </c>
      <c r="C82" s="32"/>
      <c r="D82" s="9">
        <v>0</v>
      </c>
      <c r="E82" s="26">
        <f>D82/D5</f>
        <v>0</v>
      </c>
      <c r="F82" s="26">
        <f>E82</f>
        <v>0</v>
      </c>
      <c r="G82" s="26">
        <f>F82</f>
        <v>0</v>
      </c>
      <c r="H82" s="26">
        <f>D82-E82-F82-G82</f>
        <v>0</v>
      </c>
      <c r="I82" s="7"/>
      <c r="J82" s="11"/>
      <c r="K82" s="11"/>
      <c r="L82" s="11"/>
      <c r="M82" s="11"/>
    </row>
    <row r="83" spans="2:9" ht="10.5" customHeight="1">
      <c r="B83" s="33" t="s">
        <v>88</v>
      </c>
      <c r="C83" s="32"/>
      <c r="D83" s="27"/>
      <c r="E83" s="52">
        <v>0</v>
      </c>
      <c r="F83" s="26">
        <f>E83/D5</f>
        <v>0</v>
      </c>
      <c r="G83" s="26">
        <f>F83</f>
        <v>0</v>
      </c>
      <c r="H83" s="26">
        <f>E83-F83-G83</f>
        <v>0</v>
      </c>
      <c r="I83" s="13"/>
    </row>
    <row r="84" spans="2:13" ht="10.5" customHeight="1">
      <c r="B84" s="33" t="s">
        <v>89</v>
      </c>
      <c r="C84" s="32"/>
      <c r="D84" s="27"/>
      <c r="E84" s="27"/>
      <c r="F84" s="9">
        <v>0</v>
      </c>
      <c r="G84" s="26">
        <f>F84/D5</f>
        <v>0</v>
      </c>
      <c r="H84" s="26">
        <f>F84-G84</f>
        <v>0</v>
      </c>
      <c r="I84" s="7"/>
      <c r="J84" s="11"/>
      <c r="K84" s="11"/>
      <c r="L84" s="11"/>
      <c r="M84" s="11"/>
    </row>
    <row r="85" spans="2:12" ht="10.5" customHeight="1">
      <c r="B85" s="245" t="s">
        <v>90</v>
      </c>
      <c r="C85" s="246"/>
      <c r="D85" s="249"/>
      <c r="E85" s="249"/>
      <c r="F85" s="249"/>
      <c r="G85" s="247">
        <v>0</v>
      </c>
      <c r="H85" s="249">
        <f>G85</f>
        <v>0</v>
      </c>
      <c r="I85" s="7"/>
      <c r="J85" s="11"/>
      <c r="K85" s="11"/>
      <c r="L85" s="11"/>
    </row>
    <row r="86" spans="2:9" ht="10.5" customHeight="1">
      <c r="B86" s="7" t="s">
        <v>84</v>
      </c>
      <c r="C86" s="7"/>
      <c r="D86" s="12">
        <v>0</v>
      </c>
      <c r="E86" s="12">
        <f>+E82</f>
        <v>0</v>
      </c>
      <c r="F86" s="12">
        <f>+F82+F83</f>
        <v>0</v>
      </c>
      <c r="G86" s="12">
        <f>+G82+G83+G84</f>
        <v>0</v>
      </c>
      <c r="H86" s="12">
        <f>SUM(H82:H85)</f>
        <v>0</v>
      </c>
      <c r="I86" s="13"/>
    </row>
    <row r="87" spans="2:9" ht="10.5" customHeight="1">
      <c r="B87" s="7"/>
      <c r="C87" s="7"/>
      <c r="D87" s="12"/>
      <c r="E87" s="12"/>
      <c r="F87" s="12"/>
      <c r="G87" s="12"/>
      <c r="H87" s="12"/>
      <c r="I87" s="13"/>
    </row>
    <row r="88" spans="2:12" ht="10.5" customHeight="1">
      <c r="B88" s="19"/>
      <c r="C88" s="13"/>
      <c r="D88" s="13"/>
      <c r="E88" s="13"/>
      <c r="F88" s="13"/>
      <c r="G88" s="13"/>
      <c r="H88" s="12"/>
      <c r="I88" s="7"/>
      <c r="J88" s="11"/>
      <c r="L88" s="11"/>
    </row>
    <row r="89" spans="2:12" ht="10.5" customHeight="1">
      <c r="B89" s="19"/>
      <c r="C89" s="13"/>
      <c r="D89" s="13"/>
      <c r="E89" s="13"/>
      <c r="F89" s="13"/>
      <c r="G89" s="13"/>
      <c r="H89" s="12"/>
      <c r="I89" s="7"/>
      <c r="J89" s="11"/>
      <c r="L89" s="11"/>
    </row>
    <row r="90" spans="2:12" ht="10.5" customHeight="1">
      <c r="B90" s="19"/>
      <c r="C90" s="13"/>
      <c r="D90" s="13"/>
      <c r="E90" s="13"/>
      <c r="F90" s="13"/>
      <c r="G90" s="13"/>
      <c r="H90" s="12"/>
      <c r="I90" s="7"/>
      <c r="J90" s="11"/>
      <c r="L90" s="11"/>
    </row>
    <row r="91" spans="2:9" ht="10.5" customHeight="1">
      <c r="B91" s="44" t="s">
        <v>34</v>
      </c>
      <c r="C91" s="40"/>
      <c r="D91" s="42" t="s">
        <v>30</v>
      </c>
      <c r="E91" s="42" t="s">
        <v>0</v>
      </c>
      <c r="F91" s="42" t="s">
        <v>1</v>
      </c>
      <c r="G91" s="43" t="s">
        <v>2</v>
      </c>
      <c r="H91" s="42" t="s">
        <v>9</v>
      </c>
      <c r="I91" s="13"/>
    </row>
    <row r="92" spans="2:12" ht="10.5" customHeight="1">
      <c r="B92" s="33" t="s">
        <v>12</v>
      </c>
      <c r="C92" s="33"/>
      <c r="D92" s="9">
        <v>0</v>
      </c>
      <c r="E92" s="34">
        <v>0</v>
      </c>
      <c r="F92" s="34">
        <v>0</v>
      </c>
      <c r="G92" s="34">
        <v>0</v>
      </c>
      <c r="H92" s="12">
        <f>SUM(D92:G92)</f>
        <v>0</v>
      </c>
      <c r="I92" s="7"/>
      <c r="J92" s="11"/>
      <c r="L92" s="11"/>
    </row>
    <row r="93" spans="2:9" ht="10.5" customHeight="1">
      <c r="B93" s="33" t="s">
        <v>11</v>
      </c>
      <c r="C93" s="33"/>
      <c r="D93" s="34">
        <v>0</v>
      </c>
      <c r="E93" s="34">
        <v>0</v>
      </c>
      <c r="F93" s="34">
        <v>0</v>
      </c>
      <c r="G93" s="34">
        <v>0</v>
      </c>
      <c r="H93" s="12">
        <f>SUM(D93:G93)</f>
        <v>0</v>
      </c>
      <c r="I93" s="13"/>
    </row>
    <row r="94" spans="2:9" ht="10.5" customHeight="1">
      <c r="B94" s="33" t="s">
        <v>55</v>
      </c>
      <c r="C94" s="33"/>
      <c r="D94" s="34">
        <v>0</v>
      </c>
      <c r="E94" s="34">
        <v>0</v>
      </c>
      <c r="F94" s="34">
        <v>0</v>
      </c>
      <c r="G94" s="34">
        <v>0</v>
      </c>
      <c r="H94" s="12">
        <f>SUM(D94:G94)</f>
        <v>0</v>
      </c>
      <c r="I94" s="13"/>
    </row>
    <row r="95" spans="2:9" ht="10.5" customHeight="1">
      <c r="B95" s="245" t="s">
        <v>13</v>
      </c>
      <c r="C95" s="246"/>
      <c r="D95" s="247">
        <v>0</v>
      </c>
      <c r="E95" s="247">
        <v>0</v>
      </c>
      <c r="F95" s="247">
        <v>0</v>
      </c>
      <c r="G95" s="247">
        <v>0</v>
      </c>
      <c r="H95" s="248">
        <f>SUM(D95:G95)</f>
        <v>0</v>
      </c>
      <c r="I95" s="13"/>
    </row>
    <row r="96" spans="2:12" ht="10.5" customHeight="1">
      <c r="B96" s="7" t="s">
        <v>41</v>
      </c>
      <c r="C96" s="7"/>
      <c r="D96" s="12">
        <f>SUM(D92:D95)</f>
        <v>0</v>
      </c>
      <c r="E96" s="12">
        <f>SUM(E92:E95)</f>
        <v>0</v>
      </c>
      <c r="F96" s="12">
        <f>SUM(F92:F95)</f>
        <v>0</v>
      </c>
      <c r="G96" s="12">
        <f>SUM(G92:G95)</f>
        <v>0</v>
      </c>
      <c r="H96" s="12">
        <f>SUM(D96:G96)</f>
        <v>0</v>
      </c>
      <c r="I96" s="7"/>
      <c r="J96" s="11"/>
      <c r="K96" s="11"/>
      <c r="L96" s="11"/>
    </row>
    <row r="97" spans="2:12" ht="10.5" customHeight="1">
      <c r="B97" s="7"/>
      <c r="C97" s="7"/>
      <c r="D97" s="12"/>
      <c r="E97" s="12"/>
      <c r="F97" s="12"/>
      <c r="G97" s="12"/>
      <c r="H97" s="12"/>
      <c r="I97" s="7"/>
      <c r="J97" s="11"/>
      <c r="K97" s="11"/>
      <c r="L97" s="11"/>
    </row>
    <row r="98" spans="2:9" ht="10.5" customHeight="1">
      <c r="B98" s="19"/>
      <c r="C98" s="13"/>
      <c r="D98" s="13"/>
      <c r="E98" s="13"/>
      <c r="F98" s="13"/>
      <c r="G98" s="13"/>
      <c r="H98" s="12"/>
      <c r="I98" s="13"/>
    </row>
    <row r="99" spans="2:9" ht="10.5" customHeight="1">
      <c r="B99" s="55"/>
      <c r="C99" s="13"/>
      <c r="D99" s="12"/>
      <c r="E99" s="28"/>
      <c r="F99" s="28"/>
      <c r="G99" s="28"/>
      <c r="H99" s="28"/>
      <c r="I99" s="13"/>
    </row>
    <row r="100" spans="2:9" ht="10.5" customHeight="1">
      <c r="B100" s="19"/>
      <c r="C100" s="13"/>
      <c r="D100" s="13"/>
      <c r="E100" s="13"/>
      <c r="F100" s="13"/>
      <c r="G100" s="13"/>
      <c r="H100" s="12"/>
      <c r="I100" s="13"/>
    </row>
    <row r="101" spans="2:9" ht="10.5" customHeight="1">
      <c r="B101" s="44" t="s">
        <v>35</v>
      </c>
      <c r="C101" s="40"/>
      <c r="D101" s="42" t="s">
        <v>30</v>
      </c>
      <c r="E101" s="42" t="s">
        <v>0</v>
      </c>
      <c r="F101" s="42" t="s">
        <v>1</v>
      </c>
      <c r="G101" s="43" t="s">
        <v>2</v>
      </c>
      <c r="H101" s="42" t="s">
        <v>9</v>
      </c>
      <c r="I101" s="13"/>
    </row>
    <row r="102" spans="2:9" ht="10.5" customHeight="1">
      <c r="B102" s="33" t="s">
        <v>24</v>
      </c>
      <c r="C102" s="33"/>
      <c r="D102" s="34">
        <v>0</v>
      </c>
      <c r="E102" s="34">
        <v>0</v>
      </c>
      <c r="F102" s="34">
        <v>0</v>
      </c>
      <c r="G102" s="34">
        <v>0</v>
      </c>
      <c r="H102" s="12">
        <f>SUM(D102:G102)</f>
        <v>0</v>
      </c>
      <c r="I102" s="13"/>
    </row>
    <row r="103" spans="2:9" ht="10.5" customHeight="1">
      <c r="B103" s="33" t="s">
        <v>23</v>
      </c>
      <c r="C103" s="33"/>
      <c r="D103" s="34">
        <v>0</v>
      </c>
      <c r="E103" s="34">
        <v>0</v>
      </c>
      <c r="F103" s="34">
        <v>0</v>
      </c>
      <c r="G103" s="34">
        <v>0</v>
      </c>
      <c r="H103" s="12">
        <f>SUM(D103:G103)</f>
        <v>0</v>
      </c>
      <c r="I103" s="13"/>
    </row>
    <row r="104" spans="2:9" ht="10.5" customHeight="1">
      <c r="B104" s="33" t="s">
        <v>14</v>
      </c>
      <c r="C104" s="33"/>
      <c r="D104" s="34">
        <v>0</v>
      </c>
      <c r="E104" s="34">
        <v>0</v>
      </c>
      <c r="F104" s="34">
        <v>0</v>
      </c>
      <c r="G104" s="34">
        <v>0</v>
      </c>
      <c r="H104" s="12">
        <f>SUM(D104:G104)</f>
        <v>0</v>
      </c>
      <c r="I104" s="13"/>
    </row>
    <row r="105" spans="2:9" ht="10.5" customHeight="1">
      <c r="B105" s="245" t="s">
        <v>13</v>
      </c>
      <c r="C105" s="246"/>
      <c r="D105" s="247">
        <v>0</v>
      </c>
      <c r="E105" s="247">
        <v>0</v>
      </c>
      <c r="F105" s="247">
        <v>0</v>
      </c>
      <c r="G105" s="247">
        <v>0</v>
      </c>
      <c r="H105" s="248">
        <f>SUM(D105:G105)</f>
        <v>0</v>
      </c>
      <c r="I105" s="13"/>
    </row>
    <row r="106" spans="2:9" ht="10.5" customHeight="1">
      <c r="B106" s="7" t="s">
        <v>35</v>
      </c>
      <c r="C106" s="7"/>
      <c r="D106" s="12">
        <f>SUM(D102:D105)</f>
        <v>0</v>
      </c>
      <c r="E106" s="12">
        <f>SUM(E102:E105)</f>
        <v>0</v>
      </c>
      <c r="F106" s="12">
        <f>SUM(F102:F105)</f>
        <v>0</v>
      </c>
      <c r="G106" s="12">
        <f>SUM(G102:G105)</f>
        <v>0</v>
      </c>
      <c r="H106" s="12">
        <f>SUM(D106:G106)</f>
        <v>0</v>
      </c>
      <c r="I106" s="13"/>
    </row>
    <row r="107" spans="2:9" ht="10.5" customHeight="1">
      <c r="B107" s="7"/>
      <c r="C107" s="7"/>
      <c r="D107" s="12"/>
      <c r="E107" s="12"/>
      <c r="F107" s="12"/>
      <c r="G107" s="12"/>
      <c r="H107" s="12"/>
      <c r="I107" s="13"/>
    </row>
    <row r="108" spans="2:9" ht="10.5" customHeight="1">
      <c r="B108" s="7"/>
      <c r="C108" s="7"/>
      <c r="D108" s="12"/>
      <c r="E108" s="12"/>
      <c r="F108" s="12"/>
      <c r="G108" s="12"/>
      <c r="H108" s="12"/>
      <c r="I108" s="13"/>
    </row>
    <row r="109" spans="2:9" ht="10.5" customHeight="1">
      <c r="B109" s="19"/>
      <c r="C109" s="13"/>
      <c r="D109" s="13"/>
      <c r="E109" s="13"/>
      <c r="F109" s="13"/>
      <c r="G109" s="13"/>
      <c r="H109" s="13"/>
      <c r="I109" s="13"/>
    </row>
    <row r="110" spans="2:9" ht="10.5" customHeight="1">
      <c r="B110" s="19"/>
      <c r="C110" s="13"/>
      <c r="D110" s="13"/>
      <c r="E110" s="13"/>
      <c r="F110" s="13"/>
      <c r="G110" s="13"/>
      <c r="H110" s="13"/>
      <c r="I110" s="13"/>
    </row>
    <row r="111" spans="2:15" s="1" customFormat="1" ht="12.75" customHeight="1" thickBot="1">
      <c r="B111" s="243" t="s">
        <v>49</v>
      </c>
      <c r="C111" s="244"/>
      <c r="D111" s="244"/>
      <c r="E111" s="244"/>
      <c r="F111" s="244"/>
      <c r="G111" s="244"/>
      <c r="H111" s="244"/>
      <c r="M111" s="2"/>
      <c r="N111" s="2"/>
      <c r="O111" s="2"/>
    </row>
    <row r="112" spans="2:15" s="1" customFormat="1" ht="12.75" customHeight="1">
      <c r="B112" s="91"/>
      <c r="C112" s="54"/>
      <c r="D112" s="54"/>
      <c r="E112" s="54"/>
      <c r="F112" s="54"/>
      <c r="M112" s="2"/>
      <c r="N112" s="2"/>
      <c r="O112" s="2"/>
    </row>
    <row r="113" spans="2:9" ht="10.5" customHeight="1">
      <c r="B113" s="19"/>
      <c r="C113" s="13"/>
      <c r="D113" s="13"/>
      <c r="E113" s="13"/>
      <c r="F113" s="13"/>
      <c r="G113" s="13"/>
      <c r="H113" s="13"/>
      <c r="I113" s="13"/>
    </row>
    <row r="114" spans="2:8" ht="9.75" customHeight="1">
      <c r="B114" s="44" t="s">
        <v>36</v>
      </c>
      <c r="C114" s="40"/>
      <c r="D114" s="42" t="s">
        <v>30</v>
      </c>
      <c r="E114" s="42" t="s">
        <v>0</v>
      </c>
      <c r="F114" s="42" t="s">
        <v>1</v>
      </c>
      <c r="G114" s="43" t="s">
        <v>2</v>
      </c>
      <c r="H114" s="42" t="s">
        <v>9</v>
      </c>
    </row>
    <row r="115" spans="2:8" ht="9.75" customHeight="1">
      <c r="B115" s="31" t="str">
        <f>'Financial Business Case'!E90</f>
        <v>Reduced hardware and software cost</v>
      </c>
      <c r="C115" s="31"/>
      <c r="D115" s="36">
        <v>0</v>
      </c>
      <c r="E115" s="36">
        <f>'Financial Business Case'!O97+'Financial Business Case'!O102</f>
        <v>0</v>
      </c>
      <c r="F115" s="36">
        <f aca="true" t="shared" si="4" ref="F115:G119">E115</f>
        <v>0</v>
      </c>
      <c r="G115" s="36">
        <f t="shared" si="4"/>
        <v>0</v>
      </c>
      <c r="H115" s="53">
        <f aca="true" t="shared" si="5" ref="H115:H123">SUM(D115:G115)</f>
        <v>0</v>
      </c>
    </row>
    <row r="116" spans="2:8" ht="9.75" customHeight="1">
      <c r="B116" s="31" t="str">
        <f>'Financial Business Case'!E107</f>
        <v>Reduced accounting and audit costs</v>
      </c>
      <c r="C116" s="31"/>
      <c r="D116" s="36">
        <v>0</v>
      </c>
      <c r="E116" s="36">
        <f>'Financial Business Case'!N114</f>
        <v>0</v>
      </c>
      <c r="F116" s="36">
        <f t="shared" si="4"/>
        <v>0</v>
      </c>
      <c r="G116" s="36">
        <f t="shared" si="4"/>
        <v>0</v>
      </c>
      <c r="H116" s="53">
        <f t="shared" si="5"/>
        <v>0</v>
      </c>
    </row>
    <row r="117" spans="2:8" ht="9.75" customHeight="1">
      <c r="B117" s="31" t="str">
        <f>'Financial Business Case'!E117</f>
        <v>Reduced inventory</v>
      </c>
      <c r="C117" s="31"/>
      <c r="D117" s="36">
        <v>0</v>
      </c>
      <c r="E117" s="36">
        <f>'Financial Business Case'!N125</f>
        <v>4.5360000000000005</v>
      </c>
      <c r="F117" s="36">
        <f t="shared" si="4"/>
        <v>4.5360000000000005</v>
      </c>
      <c r="G117" s="36">
        <f t="shared" si="4"/>
        <v>4.5360000000000005</v>
      </c>
      <c r="H117" s="53">
        <f t="shared" si="5"/>
        <v>13.608</v>
      </c>
    </row>
    <row r="118" spans="2:8" ht="9.75" customHeight="1">
      <c r="B118" s="31" t="str">
        <f>'Financial Business Case'!E127</f>
        <v>Reduction in working capital</v>
      </c>
      <c r="C118" s="31"/>
      <c r="D118" s="36">
        <v>0</v>
      </c>
      <c r="E118" s="36">
        <f>'Financial Business Case'!N135</f>
        <v>0</v>
      </c>
      <c r="F118" s="36">
        <f t="shared" si="4"/>
        <v>0</v>
      </c>
      <c r="G118" s="36">
        <f t="shared" si="4"/>
        <v>0</v>
      </c>
      <c r="H118" s="53">
        <f t="shared" si="5"/>
        <v>0</v>
      </c>
    </row>
    <row r="119" spans="2:8" ht="9.75" customHeight="1">
      <c r="B119" s="31" t="str">
        <f>'Financial Business Case'!E146</f>
        <v>Other benefits</v>
      </c>
      <c r="C119" s="31"/>
      <c r="D119" s="36">
        <v>0</v>
      </c>
      <c r="E119" s="36">
        <f>'Financial Business Case'!N149</f>
        <v>0</v>
      </c>
      <c r="F119" s="36">
        <f t="shared" si="4"/>
        <v>0</v>
      </c>
      <c r="G119" s="36">
        <f t="shared" si="4"/>
        <v>0</v>
      </c>
      <c r="H119" s="53">
        <f t="shared" si="5"/>
        <v>0</v>
      </c>
    </row>
    <row r="120" spans="2:8" ht="9.75" customHeight="1">
      <c r="B120" s="31"/>
      <c r="C120" s="31"/>
      <c r="D120" s="30">
        <v>0</v>
      </c>
      <c r="E120" s="30">
        <f aca="true" t="shared" si="6" ref="E120">D120</f>
        <v>0</v>
      </c>
      <c r="F120" s="30">
        <f aca="true" t="shared" si="7" ref="F120">E120</f>
        <v>0</v>
      </c>
      <c r="G120" s="30">
        <f aca="true" t="shared" si="8" ref="G120">F120</f>
        <v>0</v>
      </c>
      <c r="H120" s="22">
        <f t="shared" si="5"/>
        <v>0</v>
      </c>
    </row>
    <row r="121" spans="2:8" ht="9.75" customHeight="1">
      <c r="B121" s="31" t="s">
        <v>13</v>
      </c>
      <c r="C121" s="31"/>
      <c r="D121" s="30">
        <v>0</v>
      </c>
      <c r="E121" s="30">
        <v>0</v>
      </c>
      <c r="F121" s="30">
        <f aca="true" t="shared" si="9" ref="E121:G122">E121</f>
        <v>0</v>
      </c>
      <c r="G121" s="30">
        <f t="shared" si="9"/>
        <v>0</v>
      </c>
      <c r="H121" s="22">
        <f t="shared" si="5"/>
        <v>0</v>
      </c>
    </row>
    <row r="122" spans="2:8" ht="9.75" customHeight="1">
      <c r="B122" s="245" t="s">
        <v>13</v>
      </c>
      <c r="C122" s="246"/>
      <c r="D122" s="247">
        <v>0</v>
      </c>
      <c r="E122" s="247">
        <f t="shared" si="9"/>
        <v>0</v>
      </c>
      <c r="F122" s="247">
        <f t="shared" si="9"/>
        <v>0</v>
      </c>
      <c r="G122" s="247">
        <f t="shared" si="9"/>
        <v>0</v>
      </c>
      <c r="H122" s="248">
        <f t="shared" si="5"/>
        <v>0</v>
      </c>
    </row>
    <row r="123" spans="2:8" ht="9.75" customHeight="1">
      <c r="B123" s="7" t="s">
        <v>47</v>
      </c>
      <c r="C123" s="7"/>
      <c r="D123" s="12">
        <f>SUM(D115:D122)</f>
        <v>0</v>
      </c>
      <c r="E123" s="12">
        <f>SUM(E115:E122)</f>
        <v>4.5360000000000005</v>
      </c>
      <c r="F123" s="12">
        <f>SUM(F115:F122)</f>
        <v>4.5360000000000005</v>
      </c>
      <c r="G123" s="12">
        <f>SUM(G115:G122)</f>
        <v>4.5360000000000005</v>
      </c>
      <c r="H123" s="12">
        <f t="shared" si="5"/>
        <v>13.608</v>
      </c>
    </row>
    <row r="124" spans="2:8" ht="9.75" customHeight="1">
      <c r="B124" s="19"/>
      <c r="C124" s="13"/>
      <c r="D124" s="29"/>
      <c r="E124" s="29"/>
      <c r="F124" s="22"/>
      <c r="G124" s="22"/>
      <c r="H124" s="29"/>
    </row>
    <row r="125" spans="2:7" ht="9.75" customHeight="1">
      <c r="B125" s="49"/>
      <c r="C125" s="13"/>
      <c r="D125" s="48"/>
      <c r="E125" s="47"/>
      <c r="F125" s="50"/>
      <c r="G125" s="50"/>
    </row>
    <row r="126" spans="2:8" ht="9.75" customHeight="1">
      <c r="B126" s="19"/>
      <c r="C126" s="13"/>
      <c r="D126" s="29"/>
      <c r="E126" s="29"/>
      <c r="F126" s="22"/>
      <c r="G126" s="22"/>
      <c r="H126" s="29"/>
    </row>
    <row r="127" spans="2:8" ht="9.75" customHeight="1">
      <c r="B127" s="44" t="s">
        <v>37</v>
      </c>
      <c r="C127" s="40"/>
      <c r="D127" s="42" t="s">
        <v>30</v>
      </c>
      <c r="E127" s="42" t="s">
        <v>0</v>
      </c>
      <c r="F127" s="42" t="s">
        <v>1</v>
      </c>
      <c r="G127" s="43" t="s">
        <v>2</v>
      </c>
      <c r="H127" s="42" t="s">
        <v>9</v>
      </c>
    </row>
    <row r="128" spans="2:8" ht="9.75" customHeight="1">
      <c r="B128" s="31" t="str">
        <f>'Financial Business Case'!F59</f>
        <v>IT productivity</v>
      </c>
      <c r="C128" s="35"/>
      <c r="D128" s="36">
        <v>0</v>
      </c>
      <c r="E128" s="36">
        <f>'Financial Business Case'!O64</f>
        <v>0</v>
      </c>
      <c r="F128" s="36">
        <f>E128</f>
        <v>0</v>
      </c>
      <c r="G128" s="36">
        <f>F128</f>
        <v>0</v>
      </c>
      <c r="H128" s="53">
        <f>SUM(D128:G128)</f>
        <v>0</v>
      </c>
    </row>
    <row r="129" spans="2:8" ht="9.75" customHeight="1">
      <c r="B129" s="31" t="str">
        <f>'Financial Business Case'!F66</f>
        <v>Manager productivity</v>
      </c>
      <c r="C129" s="35"/>
      <c r="D129" s="36">
        <v>0</v>
      </c>
      <c r="E129" s="36">
        <f>'Financial Business Case'!O71</f>
        <v>0</v>
      </c>
      <c r="F129" s="36">
        <f aca="true" t="shared" si="10" ref="F129:G129">E129</f>
        <v>0</v>
      </c>
      <c r="G129" s="36">
        <f t="shared" si="10"/>
        <v>0</v>
      </c>
      <c r="H129" s="53">
        <f aca="true" t="shared" si="11" ref="H129:H130">SUM(D129:G129)</f>
        <v>0</v>
      </c>
    </row>
    <row r="130" spans="2:8" ht="9.75" customHeight="1">
      <c r="B130" s="31" t="str">
        <f>'Financial Business Case'!F73</f>
        <v>Employee productivity</v>
      </c>
      <c r="C130" s="35"/>
      <c r="D130" s="36">
        <v>0</v>
      </c>
      <c r="E130" s="36">
        <f>'Financial Business Case'!O78</f>
        <v>0</v>
      </c>
      <c r="F130" s="36">
        <f aca="true" t="shared" si="12" ref="F130:G130">E130</f>
        <v>0</v>
      </c>
      <c r="G130" s="36">
        <f t="shared" si="12"/>
        <v>0</v>
      </c>
      <c r="H130" s="53">
        <f t="shared" si="11"/>
        <v>0</v>
      </c>
    </row>
    <row r="131" spans="2:8" ht="9.75" customHeight="1">
      <c r="B131" s="31" t="str">
        <f>'Financial Business Case'!E80</f>
        <v>Reduced customer churn</v>
      </c>
      <c r="C131" s="35"/>
      <c r="D131" s="36">
        <v>0</v>
      </c>
      <c r="E131" s="36">
        <f>'Financial Business Case'!N88</f>
        <v>0</v>
      </c>
      <c r="F131" s="36">
        <f aca="true" t="shared" si="13" ref="F131:G133">E131</f>
        <v>0</v>
      </c>
      <c r="G131" s="36">
        <f t="shared" si="13"/>
        <v>0</v>
      </c>
      <c r="H131" s="53">
        <f>SUM(D131:G131)</f>
        <v>0</v>
      </c>
    </row>
    <row r="132" spans="2:8" ht="9.75" customHeight="1">
      <c r="B132" s="31" t="str">
        <f>'Financial Business Case'!E137</f>
        <v>Increased profits</v>
      </c>
      <c r="C132" s="35"/>
      <c r="D132" s="36">
        <v>0</v>
      </c>
      <c r="E132" s="36">
        <f>'Financial Business Case'!N144</f>
        <v>0</v>
      </c>
      <c r="F132" s="36">
        <f t="shared" si="13"/>
        <v>0</v>
      </c>
      <c r="G132" s="36">
        <f t="shared" si="13"/>
        <v>0</v>
      </c>
      <c r="H132" s="53">
        <f>SUM(D132:G132)</f>
        <v>0</v>
      </c>
    </row>
    <row r="133" spans="2:8" ht="9.75" customHeight="1">
      <c r="B133" s="31" t="str">
        <f>'Financial Business Case'!E146</f>
        <v>Other benefits</v>
      </c>
      <c r="C133" s="35"/>
      <c r="D133" s="36">
        <v>0</v>
      </c>
      <c r="E133" s="36">
        <f>'Financial Business Case'!N150</f>
        <v>0</v>
      </c>
      <c r="F133" s="36">
        <f t="shared" si="13"/>
        <v>0</v>
      </c>
      <c r="G133" s="36">
        <f t="shared" si="13"/>
        <v>0</v>
      </c>
      <c r="H133" s="53">
        <f>SUM(D133:G133)</f>
        <v>0</v>
      </c>
    </row>
    <row r="134" spans="2:8" ht="9.75" customHeight="1">
      <c r="B134" s="38"/>
      <c r="C134" s="41"/>
      <c r="D134" s="45"/>
      <c r="E134" s="45"/>
      <c r="F134" s="45"/>
      <c r="G134" s="46"/>
      <c r="H134" s="39"/>
    </row>
    <row r="135" spans="2:8" ht="9.75" customHeight="1">
      <c r="B135" s="4" t="s">
        <v>13</v>
      </c>
      <c r="C135" s="4"/>
      <c r="D135" s="30">
        <v>0</v>
      </c>
      <c r="E135" s="30">
        <v>0</v>
      </c>
      <c r="F135" s="30">
        <f>E135</f>
        <v>0</v>
      </c>
      <c r="G135" s="30">
        <f>F135</f>
        <v>0</v>
      </c>
      <c r="H135" s="22">
        <f>SUM(D135:G135)</f>
        <v>0</v>
      </c>
    </row>
    <row r="136" spans="2:8" ht="9.75" customHeight="1">
      <c r="B136" s="245" t="s">
        <v>13</v>
      </c>
      <c r="C136" s="246"/>
      <c r="D136" s="247">
        <v>0</v>
      </c>
      <c r="E136" s="247">
        <v>0</v>
      </c>
      <c r="F136" s="247">
        <f>E136</f>
        <v>0</v>
      </c>
      <c r="G136" s="247">
        <f>F136</f>
        <v>0</v>
      </c>
      <c r="H136" s="248">
        <f>SUM(D136:G136)</f>
        <v>0</v>
      </c>
    </row>
    <row r="137" spans="2:8" ht="9.75" customHeight="1">
      <c r="B137" s="7" t="s">
        <v>50</v>
      </c>
      <c r="C137" s="7"/>
      <c r="D137" s="12">
        <f>SUM(D128:D136)</f>
        <v>0</v>
      </c>
      <c r="E137" s="12">
        <f>SUM(E128:E136)</f>
        <v>0</v>
      </c>
      <c r="F137" s="12">
        <f>SUM(F128:F136)</f>
        <v>0</v>
      </c>
      <c r="G137" s="12">
        <f>SUM(G128:G136)</f>
        <v>0</v>
      </c>
      <c r="H137" s="12">
        <f>SUM(H128:H136)</f>
        <v>0</v>
      </c>
    </row>
  </sheetData>
  <mergeCells count="3">
    <mergeCell ref="D4:E4"/>
    <mergeCell ref="D3:E3"/>
    <mergeCell ref="D5:E5"/>
  </mergeCells>
  <printOptions horizontalCentered="1"/>
  <pageMargins left="0.7" right="0.7" top="0.75" bottom="0.75" header="0.3" footer="0.3"/>
  <pageSetup horizontalDpi="600" verticalDpi="600" orientation="landscape" scale="92" r:id="rId3"/>
  <headerFooter alignWithMargins="0">
    <oddFooter>&amp;L&amp;"Verdana,Regular"&amp;6     Nucleus Research, Inc.
     NucleusResearch.com</oddFooter>
  </headerFooter>
  <rowBreaks count="2" manualBreakCount="2">
    <brk id="47" min="1" max="16383" man="1"/>
    <brk id="88" min="1" max="16383" man="1"/>
  </rowBreaks>
  <ignoredErrors>
    <ignoredError sqref="B115:C117 D71 E115:G117 E128:G130 F135:G136 B118:C118 E122:G122 F118:G118 B121:C131 E131:G131 E132:G132 B132 C119 F119:G119 F121:G12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59"/>
  <sheetViews>
    <sheetView showGridLines="0" workbookViewId="0" topLeftCell="A1">
      <selection activeCell="G33" sqref="G33"/>
    </sheetView>
  </sheetViews>
  <sheetFormatPr defaultColWidth="9.140625" defaultRowHeight="12.75"/>
  <cols>
    <col min="1" max="1" width="15.8515625" style="223" customWidth="1"/>
    <col min="2" max="2" width="30.421875" style="223" customWidth="1"/>
    <col min="3" max="6" width="11.421875" style="224" customWidth="1"/>
    <col min="7" max="16384" width="9.140625" style="223" customWidth="1"/>
  </cols>
  <sheetData>
    <row r="3" ht="10.5" customHeight="1"/>
    <row r="4" spans="2:6" s="189" customFormat="1" ht="17.25" customHeight="1" thickBot="1">
      <c r="B4" s="230" t="s">
        <v>28</v>
      </c>
      <c r="C4" s="225"/>
      <c r="D4" s="225"/>
      <c r="E4" s="225"/>
      <c r="F4" s="225"/>
    </row>
    <row r="5" spans="2:6" s="189" customFormat="1" ht="17.25" customHeight="1">
      <c r="B5" s="253" t="str">
        <f>'Financial Business Case'!H12</f>
        <v>Project Name Here</v>
      </c>
      <c r="C5" s="190"/>
      <c r="D5" s="190"/>
      <c r="E5" s="190"/>
      <c r="F5" s="190"/>
    </row>
    <row r="6" spans="2:6" s="189" customFormat="1" ht="12.75" customHeight="1">
      <c r="B6" s="190"/>
      <c r="C6" s="190"/>
      <c r="D6" s="190"/>
      <c r="E6" s="190"/>
      <c r="F6" s="190"/>
    </row>
    <row r="7" spans="2:6" s="189" customFormat="1" ht="12.75" customHeight="1">
      <c r="B7" s="254">
        <f>F43</f>
        <v>9.9115997182099E-07</v>
      </c>
      <c r="C7" s="190"/>
      <c r="D7" s="190"/>
      <c r="E7" s="190"/>
      <c r="F7" s="190"/>
    </row>
    <row r="8" spans="2:6" s="189" customFormat="1" ht="12.75" customHeight="1">
      <c r="B8" s="255" t="str">
        <f>F48</f>
        <v>3+ years</v>
      </c>
      <c r="C8" s="190"/>
      <c r="D8" s="190"/>
      <c r="E8" s="190"/>
      <c r="F8" s="190"/>
    </row>
    <row r="9" spans="2:6" s="189" customFormat="1" ht="12.75" customHeight="1">
      <c r="B9" s="190"/>
      <c r="C9" s="190"/>
      <c r="D9" s="190"/>
      <c r="E9" s="190"/>
      <c r="F9" s="190"/>
    </row>
    <row r="10" spans="1:7" s="193" customFormat="1" ht="12.75" customHeight="1">
      <c r="A10" s="191"/>
      <c r="B10" s="195"/>
      <c r="C10" s="194"/>
      <c r="D10" s="194"/>
      <c r="E10" s="194"/>
      <c r="F10" s="194"/>
      <c r="G10" s="191"/>
    </row>
    <row r="11" spans="1:7" s="193" customFormat="1" ht="12.75" customHeight="1">
      <c r="A11" s="191"/>
      <c r="B11" s="196" t="s">
        <v>25</v>
      </c>
      <c r="C11" s="197" t="s">
        <v>30</v>
      </c>
      <c r="D11" s="197" t="s">
        <v>0</v>
      </c>
      <c r="E11" s="197" t="s">
        <v>1</v>
      </c>
      <c r="F11" s="197" t="s">
        <v>2</v>
      </c>
      <c r="G11" s="191"/>
    </row>
    <row r="12" spans="1:7" s="193" customFormat="1" ht="12.75" customHeight="1">
      <c r="A12" s="191"/>
      <c r="B12" s="191" t="s">
        <v>15</v>
      </c>
      <c r="C12" s="198">
        <f>'Detailed Flows'!D123</f>
        <v>0</v>
      </c>
      <c r="D12" s="198">
        <f>'Detailed Flows'!E123</f>
        <v>4.5360000000000005</v>
      </c>
      <c r="E12" s="198">
        <f>'Detailed Flows'!F123</f>
        <v>4.5360000000000005</v>
      </c>
      <c r="F12" s="198">
        <f>'Detailed Flows'!G123</f>
        <v>4.5360000000000005</v>
      </c>
      <c r="G12" s="191"/>
    </row>
    <row r="13" spans="1:7" s="193" customFormat="1" ht="12.75" customHeight="1">
      <c r="A13" s="191"/>
      <c r="B13" s="226" t="s">
        <v>16</v>
      </c>
      <c r="C13" s="227">
        <f>'Detailed Flows'!D137</f>
        <v>0</v>
      </c>
      <c r="D13" s="227">
        <f>'Detailed Flows'!E137</f>
        <v>0</v>
      </c>
      <c r="E13" s="227">
        <f>'Detailed Flows'!F137</f>
        <v>0</v>
      </c>
      <c r="F13" s="227">
        <f>'Detailed Flows'!G137</f>
        <v>0</v>
      </c>
      <c r="G13" s="191"/>
    </row>
    <row r="14" spans="1:7" s="193" customFormat="1" ht="12.75" customHeight="1">
      <c r="A14" s="191"/>
      <c r="B14" s="199" t="s">
        <v>59</v>
      </c>
      <c r="C14" s="198">
        <f>SUM(C12:C13)</f>
        <v>0</v>
      </c>
      <c r="D14" s="198">
        <f>SUM(D12:D13)</f>
        <v>4.5360000000000005</v>
      </c>
      <c r="E14" s="198">
        <f>SUM(E12:E13)</f>
        <v>4.5360000000000005</v>
      </c>
      <c r="F14" s="198">
        <f>SUM(F12:F13)</f>
        <v>4.5360000000000005</v>
      </c>
      <c r="G14" s="191"/>
    </row>
    <row r="15" spans="1:7" s="193" customFormat="1" ht="12.75" customHeight="1">
      <c r="A15" s="191"/>
      <c r="B15" s="199"/>
      <c r="C15" s="198"/>
      <c r="D15" s="198"/>
      <c r="E15" s="198"/>
      <c r="F15" s="198"/>
      <c r="G15" s="191"/>
    </row>
    <row r="16" spans="1:7" s="193" customFormat="1" ht="12.75" customHeight="1">
      <c r="A16" s="191"/>
      <c r="B16" s="195"/>
      <c r="C16" s="198"/>
      <c r="D16" s="198"/>
      <c r="E16" s="198"/>
      <c r="F16" s="198"/>
      <c r="G16" s="191"/>
    </row>
    <row r="17" spans="1:7" s="193" customFormat="1" ht="12.75" customHeight="1">
      <c r="A17" s="191"/>
      <c r="B17" s="196" t="s">
        <v>85</v>
      </c>
      <c r="C17" s="197" t="s">
        <v>30</v>
      </c>
      <c r="D17" s="197" t="s">
        <v>0</v>
      </c>
      <c r="E17" s="197" t="s">
        <v>1</v>
      </c>
      <c r="F17" s="197" t="s">
        <v>2</v>
      </c>
      <c r="G17" s="191"/>
    </row>
    <row r="18" spans="1:7" s="193" customFormat="1" ht="12.75" customHeight="1">
      <c r="A18" s="191"/>
      <c r="B18" s="191" t="s">
        <v>4</v>
      </c>
      <c r="C18" s="200">
        <f>'Detailed Flows'!D22+'Detailed Flows'!D23</f>
        <v>0</v>
      </c>
      <c r="D18" s="198">
        <f>'Detailed Flows'!E24</f>
        <v>0</v>
      </c>
      <c r="E18" s="198">
        <f>'Detailed Flows'!F25</f>
        <v>0</v>
      </c>
      <c r="F18" s="198">
        <f>'Detailed Flows'!G26</f>
        <v>0</v>
      </c>
      <c r="G18" s="191"/>
    </row>
    <row r="19" spans="1:7" s="193" customFormat="1" ht="12.75" customHeight="1">
      <c r="A19" s="191"/>
      <c r="B19" s="191" t="s">
        <v>5</v>
      </c>
      <c r="C19" s="200">
        <f>'Detailed Flows'!D41+'Detailed Flows'!D42</f>
        <v>0</v>
      </c>
      <c r="D19" s="198">
        <f>'Detailed Flows'!E43</f>
        <v>0</v>
      </c>
      <c r="E19" s="198">
        <f>'Detailed Flows'!F44</f>
        <v>0</v>
      </c>
      <c r="F19" s="198">
        <f>'Detailed Flows'!G45</f>
        <v>0</v>
      </c>
      <c r="G19" s="191"/>
    </row>
    <row r="20" spans="1:7" s="193" customFormat="1" ht="12.75" customHeight="1">
      <c r="A20" s="191"/>
      <c r="B20" s="226" t="s">
        <v>82</v>
      </c>
      <c r="C20" s="227">
        <f>'Detailed Flows'!D60+'Detailed Flows'!D82</f>
        <v>0</v>
      </c>
      <c r="D20" s="227">
        <f>'Detailed Flows'!E61+'Detailed Flows'!E83</f>
        <v>0</v>
      </c>
      <c r="E20" s="227">
        <f>'Detailed Flows'!F62+'Detailed Flows'!F84</f>
        <v>0</v>
      </c>
      <c r="F20" s="227">
        <f>'Detailed Flows'!G63+'Detailed Flows'!G85</f>
        <v>0</v>
      </c>
      <c r="G20" s="191"/>
    </row>
    <row r="21" spans="1:7" s="193" customFormat="1" ht="12.75" customHeight="1">
      <c r="A21" s="191"/>
      <c r="B21" s="199" t="s">
        <v>59</v>
      </c>
      <c r="C21" s="198">
        <f>SUM(C18:C20)</f>
        <v>0</v>
      </c>
      <c r="D21" s="198">
        <f>SUM(D18:D20)</f>
        <v>0</v>
      </c>
      <c r="E21" s="198">
        <f>SUM(E18:E20)</f>
        <v>0</v>
      </c>
      <c r="F21" s="198">
        <f>SUM(F18:F20)</f>
        <v>0</v>
      </c>
      <c r="G21" s="191"/>
    </row>
    <row r="22" spans="1:7" s="193" customFormat="1" ht="12.75" customHeight="1">
      <c r="A22" s="191"/>
      <c r="B22" s="199"/>
      <c r="C22" s="198"/>
      <c r="D22" s="198"/>
      <c r="E22" s="198"/>
      <c r="F22" s="198"/>
      <c r="G22" s="191"/>
    </row>
    <row r="23" spans="1:7" s="193" customFormat="1" ht="12.75" customHeight="1">
      <c r="A23" s="191"/>
      <c r="B23" s="196" t="s">
        <v>26</v>
      </c>
      <c r="C23" s="197" t="s">
        <v>30</v>
      </c>
      <c r="D23" s="197" t="s">
        <v>0</v>
      </c>
      <c r="E23" s="197" t="s">
        <v>1</v>
      </c>
      <c r="F23" s="197" t="s">
        <v>2</v>
      </c>
      <c r="G23" s="191"/>
    </row>
    <row r="24" spans="1:7" s="193" customFormat="1" ht="12.75" customHeight="1">
      <c r="A24" s="191"/>
      <c r="B24" s="191" t="s">
        <v>4</v>
      </c>
      <c r="C24" s="198">
        <v>0</v>
      </c>
      <c r="D24" s="198">
        <f>'Detailed Flows'!E27</f>
        <v>0</v>
      </c>
      <c r="E24" s="198">
        <f>'Detailed Flows'!F27</f>
        <v>0</v>
      </c>
      <c r="F24" s="198">
        <f>'Detailed Flows'!G27</f>
        <v>0</v>
      </c>
      <c r="G24" s="191"/>
    </row>
    <row r="25" spans="1:7" s="193" customFormat="1" ht="12.75" customHeight="1">
      <c r="A25" s="191"/>
      <c r="B25" s="191" t="s">
        <v>5</v>
      </c>
      <c r="C25" s="198">
        <v>0</v>
      </c>
      <c r="D25" s="198">
        <f>'Detailed Flows'!E46</f>
        <v>0</v>
      </c>
      <c r="E25" s="198">
        <f>'Detailed Flows'!F46</f>
        <v>0</v>
      </c>
      <c r="F25" s="198">
        <f>'Detailed Flows'!G46</f>
        <v>0</v>
      </c>
      <c r="G25" s="191"/>
    </row>
    <row r="26" spans="1:7" s="193" customFormat="1" ht="12.75" customHeight="1">
      <c r="A26" s="191"/>
      <c r="B26" s="226" t="s">
        <v>82</v>
      </c>
      <c r="C26" s="227">
        <v>0</v>
      </c>
      <c r="D26" s="227">
        <f>'Detailed Flows'!E64+'Detailed Flows'!E86</f>
        <v>0</v>
      </c>
      <c r="E26" s="227">
        <f>'Detailed Flows'!F64+'Detailed Flows'!F86</f>
        <v>0</v>
      </c>
      <c r="F26" s="227">
        <f>'Detailed Flows'!G64+'Detailed Flows'!G86</f>
        <v>0</v>
      </c>
      <c r="G26" s="191"/>
    </row>
    <row r="27" spans="1:7" s="193" customFormat="1" ht="12.75" customHeight="1">
      <c r="A27" s="191"/>
      <c r="B27" s="199" t="s">
        <v>59</v>
      </c>
      <c r="C27" s="198">
        <f>SUM(C24:C26)</f>
        <v>0</v>
      </c>
      <c r="D27" s="198">
        <f>SUM(D24:D26)</f>
        <v>0</v>
      </c>
      <c r="E27" s="198">
        <f>SUM(E24:E26)</f>
        <v>0</v>
      </c>
      <c r="F27" s="198">
        <f>SUM(F24:F26)</f>
        <v>0</v>
      </c>
      <c r="G27" s="191"/>
    </row>
    <row r="28" spans="1:7" s="193" customFormat="1" ht="12.75" customHeight="1">
      <c r="A28" s="191"/>
      <c r="B28" s="199"/>
      <c r="C28" s="198"/>
      <c r="D28" s="198"/>
      <c r="E28" s="198"/>
      <c r="F28" s="198"/>
      <c r="G28" s="191"/>
    </row>
    <row r="29" spans="1:7" s="193" customFormat="1" ht="12.75" customHeight="1">
      <c r="A29" s="191"/>
      <c r="B29" s="196" t="s">
        <v>27</v>
      </c>
      <c r="C29" s="197" t="s">
        <v>30</v>
      </c>
      <c r="D29" s="197" t="s">
        <v>0</v>
      </c>
      <c r="E29" s="197" t="s">
        <v>1</v>
      </c>
      <c r="F29" s="197" t="s">
        <v>2</v>
      </c>
      <c r="G29" s="191"/>
    </row>
    <row r="30" spans="1:7" s="193" customFormat="1" ht="12.75" customHeight="1">
      <c r="A30" s="191"/>
      <c r="B30" s="191" t="s">
        <v>4</v>
      </c>
      <c r="C30" s="198">
        <f>'Detailed Flows'!D19</f>
        <v>4576456</v>
      </c>
      <c r="D30" s="198">
        <f>'Detailed Flows'!E19</f>
        <v>0</v>
      </c>
      <c r="E30" s="198">
        <f>'Detailed Flows'!F19</f>
        <v>0</v>
      </c>
      <c r="F30" s="198">
        <f>'Detailed Flows'!G19</f>
        <v>0</v>
      </c>
      <c r="G30" s="191"/>
    </row>
    <row r="31" spans="1:7" s="193" customFormat="1" ht="12.75" customHeight="1">
      <c r="A31" s="191"/>
      <c r="B31" s="191" t="s">
        <v>5</v>
      </c>
      <c r="C31" s="198">
        <f>'Detailed Flows'!D38</f>
        <v>0</v>
      </c>
      <c r="D31" s="198">
        <f>'Detailed Flows'!E38</f>
        <v>0</v>
      </c>
      <c r="E31" s="198">
        <f>'Detailed Flows'!F38</f>
        <v>0</v>
      </c>
      <c r="F31" s="198">
        <f>'Detailed Flows'!G38</f>
        <v>0</v>
      </c>
      <c r="G31" s="191"/>
    </row>
    <row r="32" spans="1:7" s="193" customFormat="1" ht="12.75" customHeight="1">
      <c r="A32" s="191"/>
      <c r="B32" s="191" t="s">
        <v>7</v>
      </c>
      <c r="C32" s="198">
        <f>'Detailed Flows'!D57</f>
        <v>0</v>
      </c>
      <c r="D32" s="198">
        <f>'Detailed Flows'!E57</f>
        <v>0</v>
      </c>
      <c r="E32" s="198">
        <f>'Detailed Flows'!F57</f>
        <v>0</v>
      </c>
      <c r="F32" s="198">
        <f>'Detailed Flows'!G57</f>
        <v>0</v>
      </c>
      <c r="G32" s="191"/>
    </row>
    <row r="33" spans="1:7" s="193" customFormat="1" ht="12.75" customHeight="1">
      <c r="A33" s="191"/>
      <c r="B33" s="191" t="s">
        <v>6</v>
      </c>
      <c r="C33" s="198">
        <f>'Detailed Flows'!D79</f>
        <v>0</v>
      </c>
      <c r="D33" s="198">
        <f>'Detailed Flows'!E79</f>
        <v>0</v>
      </c>
      <c r="E33" s="198">
        <f>'Detailed Flows'!F79</f>
        <v>0</v>
      </c>
      <c r="F33" s="198">
        <f>'Detailed Flows'!G79</f>
        <v>0</v>
      </c>
      <c r="G33" s="191"/>
    </row>
    <row r="34" spans="1:7" s="193" customFormat="1" ht="12.75" customHeight="1">
      <c r="A34" s="191"/>
      <c r="B34" s="191" t="s">
        <v>8</v>
      </c>
      <c r="C34" s="198">
        <f>'Detailed Flows'!D96</f>
        <v>0</v>
      </c>
      <c r="D34" s="198">
        <f>'Detailed Flows'!E96</f>
        <v>0</v>
      </c>
      <c r="E34" s="198">
        <f>'Detailed Flows'!F96</f>
        <v>0</v>
      </c>
      <c r="F34" s="198">
        <f>'Detailed Flows'!G96</f>
        <v>0</v>
      </c>
      <c r="G34" s="191"/>
    </row>
    <row r="35" spans="1:7" s="193" customFormat="1" ht="12.75" customHeight="1">
      <c r="A35" s="191"/>
      <c r="B35" s="226" t="s">
        <v>13</v>
      </c>
      <c r="C35" s="227">
        <f>'Detailed Flows'!D106</f>
        <v>0</v>
      </c>
      <c r="D35" s="227">
        <f>'Detailed Flows'!E106</f>
        <v>0</v>
      </c>
      <c r="E35" s="227">
        <f>'Detailed Flows'!F106</f>
        <v>0</v>
      </c>
      <c r="F35" s="227">
        <f>'Detailed Flows'!G106</f>
        <v>0</v>
      </c>
      <c r="G35" s="191"/>
    </row>
    <row r="36" spans="1:7" s="193" customFormat="1" ht="12.75" customHeight="1">
      <c r="A36" s="191"/>
      <c r="B36" s="199" t="s">
        <v>59</v>
      </c>
      <c r="C36" s="198">
        <f>SUM(C30:C35)</f>
        <v>4576456</v>
      </c>
      <c r="D36" s="198">
        <f>SUM(D30:D35)</f>
        <v>0</v>
      </c>
      <c r="E36" s="198">
        <f>SUM(E30:E35)</f>
        <v>0</v>
      </c>
      <c r="F36" s="198">
        <f>SUM(F30:F35)</f>
        <v>0</v>
      </c>
      <c r="G36" s="191"/>
    </row>
    <row r="37" spans="1:7" s="193" customFormat="1" ht="12.75" customHeight="1">
      <c r="A37" s="191"/>
      <c r="B37" s="199"/>
      <c r="C37" s="198"/>
      <c r="D37" s="198"/>
      <c r="E37" s="198"/>
      <c r="F37" s="198"/>
      <c r="G37" s="191"/>
    </row>
    <row r="38" spans="1:7" s="193" customFormat="1" ht="12.75" customHeight="1">
      <c r="A38" s="191"/>
      <c r="B38" s="199"/>
      <c r="C38" s="198"/>
      <c r="D38" s="198"/>
      <c r="E38" s="198"/>
      <c r="F38" s="198"/>
      <c r="G38" s="191"/>
    </row>
    <row r="39" spans="1:7" s="193" customFormat="1" ht="12.75" customHeight="1">
      <c r="A39" s="191"/>
      <c r="B39" s="201"/>
      <c r="C39" s="198"/>
      <c r="D39" s="198"/>
      <c r="E39" s="198"/>
      <c r="F39" s="198"/>
      <c r="G39" s="191"/>
    </row>
    <row r="40" spans="1:7" s="193" customFormat="1" ht="12.75" customHeight="1">
      <c r="A40" s="191"/>
      <c r="B40" s="196" t="s">
        <v>28</v>
      </c>
      <c r="C40" s="197" t="s">
        <v>10</v>
      </c>
      <c r="D40" s="197" t="s">
        <v>0</v>
      </c>
      <c r="E40" s="197" t="s">
        <v>1</v>
      </c>
      <c r="F40" s="197" t="s">
        <v>2</v>
      </c>
      <c r="G40" s="191"/>
    </row>
    <row r="41" spans="1:7" s="193" customFormat="1" ht="12.75" customHeight="1">
      <c r="A41" s="191"/>
      <c r="B41" s="191" t="s">
        <v>20</v>
      </c>
      <c r="C41" s="202">
        <f>C14-C21-C36</f>
        <v>-4576456</v>
      </c>
      <c r="D41" s="202">
        <f>D14-D21-D36</f>
        <v>4.5360000000000005</v>
      </c>
      <c r="E41" s="202">
        <f>E14-E21-E36</f>
        <v>4.5360000000000005</v>
      </c>
      <c r="F41" s="202">
        <f>F14-F21-F36</f>
        <v>4.5360000000000005</v>
      </c>
      <c r="G41" s="191"/>
    </row>
    <row r="42" spans="1:7" s="193" customFormat="1" ht="12.75" customHeight="1">
      <c r="A42" s="191"/>
      <c r="B42" s="191" t="s">
        <v>17</v>
      </c>
      <c r="C42" s="198">
        <f>(((C14-C36)*(1-$C$54))-C21)+(C27*($C$54))</f>
        <v>-2517050.8000000003</v>
      </c>
      <c r="D42" s="198">
        <f>(((D14-D36)*(1-$C$54))-D21)+(D27*($C$54))</f>
        <v>2.4948000000000006</v>
      </c>
      <c r="E42" s="198">
        <f>(((E14-E36)*(1-$C$54))-E21)+(E27*($C$54))</f>
        <v>2.4948000000000006</v>
      </c>
      <c r="F42" s="202">
        <f>(((F14-F36)*(1-$C$54))-F21)+(F27*($C$54))</f>
        <v>2.4948000000000006</v>
      </c>
      <c r="G42" s="203"/>
    </row>
    <row r="43" spans="1:7" s="207" customFormat="1" ht="12" customHeight="1">
      <c r="A43" s="199"/>
      <c r="B43" s="199" t="s">
        <v>18</v>
      </c>
      <c r="C43" s="204"/>
      <c r="D43" s="205">
        <f>(D42)/ABS(C42)</f>
        <v>9.9115997182099E-07</v>
      </c>
      <c r="E43" s="205">
        <f>(E42+D42)/2/ABS(C42)</f>
        <v>9.9115997182099E-07</v>
      </c>
      <c r="F43" s="206">
        <f>IF(ISERROR((F42+E42+D42)/3/ABS(C42)),"N/A",(F42+E42+D42)/3/ABS(C42))</f>
        <v>9.9115997182099E-07</v>
      </c>
      <c r="G43" s="199"/>
    </row>
    <row r="44" spans="1:7" s="207" customFormat="1" ht="34.5" customHeight="1" hidden="1">
      <c r="A44" s="199"/>
      <c r="B44" s="191" t="s">
        <v>22</v>
      </c>
      <c r="C44" s="208">
        <f>(((C12-C36)*(1-$C$54))-C21)+(C27*($C$54))</f>
        <v>-2517050.8000000003</v>
      </c>
      <c r="D44" s="208">
        <f>(((D12-D36)*(1-$C$54))-D21)+(D27*($C$54))</f>
        <v>2.4948000000000006</v>
      </c>
      <c r="E44" s="208">
        <f>(((E12-E36)*(1-$C$54))-E21)+(E27*($C$54))</f>
        <v>2.4948000000000006</v>
      </c>
      <c r="F44" s="202">
        <f>(((F12-F36)*(1-$C$54))-F21)+(F27*($C$54))</f>
        <v>2.4948000000000006</v>
      </c>
      <c r="G44" s="199"/>
    </row>
    <row r="45" spans="1:7" s="193" customFormat="1" ht="12.75" customHeight="1">
      <c r="A45" s="191"/>
      <c r="B45" s="191" t="s">
        <v>19</v>
      </c>
      <c r="C45" s="204"/>
      <c r="D45" s="205">
        <f>(D44)/ABS(C44)</f>
        <v>9.9115997182099E-07</v>
      </c>
      <c r="E45" s="205">
        <f>(E44+D44)/2/ABS(C44)</f>
        <v>9.9115997182099E-07</v>
      </c>
      <c r="F45" s="209">
        <f>IF(ISERROR((F44+E44+D44)/3/ABS(C44)),"N/A",(F44+E44+D44)/3/ABS(C44))</f>
        <v>9.9115997182099E-07</v>
      </c>
      <c r="G45" s="191"/>
    </row>
    <row r="46" spans="1:7" s="193" customFormat="1" ht="12" customHeight="1">
      <c r="A46" s="191"/>
      <c r="B46" s="210" t="s">
        <v>61</v>
      </c>
      <c r="C46" s="208">
        <f>C42</f>
        <v>-2517050.8000000003</v>
      </c>
      <c r="D46" s="208">
        <f>C46+NPV(C55,D42)</f>
        <v>-2517048.468411215</v>
      </c>
      <c r="E46" s="208">
        <f>D46+NPV(C55,,E42)</f>
        <v>-2517046.289356276</v>
      </c>
      <c r="F46" s="202">
        <f>E46+NPV(C55,,,F42)</f>
        <v>-2517044.252856333</v>
      </c>
      <c r="G46" s="191"/>
    </row>
    <row r="47" spans="1:7" s="207" customFormat="1" ht="45.75" customHeight="1" hidden="1">
      <c r="A47" s="199"/>
      <c r="B47" s="199" t="s">
        <v>62</v>
      </c>
      <c r="C47" s="211" t="str">
        <f>IF(MAX(D47:F47)=0,"3+ years",MAX(D47:F47))</f>
        <v>3+ years</v>
      </c>
      <c r="D47" s="212" t="str">
        <f>IF(D42&gt;-C42,-C42/D42,"")</f>
        <v/>
      </c>
      <c r="E47" s="212" t="str">
        <f>IF(D47="",IF((D42+E42&gt;ABS(C42)),1+(ABS(C42+D42)/E42),""),"")</f>
        <v/>
      </c>
      <c r="F47" s="213" t="str">
        <f>IF(E47=D47,IF((D42+E42+F42&gt;ABS(C42)),2+(ABS(C42+D42+E42)/F42),""),"")</f>
        <v/>
      </c>
      <c r="G47" s="199"/>
    </row>
    <row r="48" spans="1:7" s="207" customFormat="1" ht="12.75" customHeight="1">
      <c r="A48" s="199"/>
      <c r="B48" s="199" t="s">
        <v>91</v>
      </c>
      <c r="C48" s="211"/>
      <c r="D48" s="212"/>
      <c r="E48" s="212"/>
      <c r="F48" s="214" t="str">
        <f>C47</f>
        <v>3+ years</v>
      </c>
      <c r="G48" s="199"/>
    </row>
    <row r="49" spans="1:7" s="193" customFormat="1" ht="12.75" customHeight="1">
      <c r="A49" s="191"/>
      <c r="B49" s="191" t="s">
        <v>63</v>
      </c>
      <c r="C49" s="215">
        <f>C36+C21</f>
        <v>4576456</v>
      </c>
      <c r="D49" s="208">
        <f>C36+C21+D36+D21</f>
        <v>4576456</v>
      </c>
      <c r="E49" s="208">
        <f>(D49+E36+E21)/2</f>
        <v>2288228</v>
      </c>
      <c r="F49" s="202">
        <f>((E49*2)+F36+F21)/3</f>
        <v>1525485.3333333333</v>
      </c>
      <c r="G49" s="191"/>
    </row>
    <row r="50" spans="1:8" s="193" customFormat="1" ht="12.75" customHeight="1">
      <c r="A50" s="191"/>
      <c r="B50" s="226" t="s">
        <v>64</v>
      </c>
      <c r="C50" s="229" t="e">
        <f>IRR(C42:F42)</f>
        <v>#NUM!</v>
      </c>
      <c r="D50" s="228"/>
      <c r="E50" s="228"/>
      <c r="F50" s="228" t="str">
        <f>IF(ISERROR(C50),"N/A",C50)</f>
        <v>N/A</v>
      </c>
      <c r="G50" s="191"/>
      <c r="H50" s="216"/>
    </row>
    <row r="51" spans="1:8" s="193" customFormat="1" ht="12.75" customHeight="1">
      <c r="A51" s="191"/>
      <c r="B51" s="191"/>
      <c r="C51" s="205"/>
      <c r="D51" s="217"/>
      <c r="E51" s="217"/>
      <c r="F51" s="218"/>
      <c r="G51" s="191"/>
      <c r="H51" s="216"/>
    </row>
    <row r="52" spans="1:7" s="193" customFormat="1" ht="12.75" customHeight="1">
      <c r="A52" s="191"/>
      <c r="B52" s="191"/>
      <c r="C52" s="194"/>
      <c r="D52" s="194"/>
      <c r="E52" s="194"/>
      <c r="F52" s="194"/>
      <c r="G52" s="191"/>
    </row>
    <row r="53" spans="1:7" s="193" customFormat="1" ht="12.75" customHeight="1">
      <c r="A53" s="191"/>
      <c r="B53" s="199" t="s">
        <v>29</v>
      </c>
      <c r="C53" s="219"/>
      <c r="D53" s="194"/>
      <c r="E53" s="194"/>
      <c r="F53" s="194"/>
      <c r="G53" s="191"/>
    </row>
    <row r="54" spans="1:7" s="193" customFormat="1" ht="12.75" customHeight="1">
      <c r="A54" s="191"/>
      <c r="B54" s="191" t="s">
        <v>60</v>
      </c>
      <c r="C54" s="220">
        <f>'Detailed Flows'!D3</f>
        <v>0.45</v>
      </c>
      <c r="D54" s="194"/>
      <c r="E54" s="194"/>
      <c r="F54" s="194"/>
      <c r="G54" s="191"/>
    </row>
    <row r="55" spans="1:7" s="193" customFormat="1" ht="12.75" customHeight="1">
      <c r="A55" s="191"/>
      <c r="B55" s="221" t="s">
        <v>56</v>
      </c>
      <c r="C55" s="222">
        <f>'Detailed Flows'!D4</f>
        <v>0.07</v>
      </c>
      <c r="D55" s="194"/>
      <c r="E55" s="194"/>
      <c r="F55" s="194"/>
      <c r="G55" s="191"/>
    </row>
    <row r="56" spans="1:7" s="193" customFormat="1" ht="12.75" customHeight="1">
      <c r="A56" s="191"/>
      <c r="B56" s="191"/>
      <c r="C56" s="194"/>
      <c r="D56" s="194"/>
      <c r="E56" s="194"/>
      <c r="F56" s="192"/>
      <c r="G56" s="191"/>
    </row>
    <row r="57" spans="1:7" s="193" customFormat="1" ht="12.75" customHeight="1">
      <c r="A57" s="191"/>
      <c r="B57" s="191"/>
      <c r="C57" s="194"/>
      <c r="D57" s="194"/>
      <c r="E57" s="194"/>
      <c r="F57" s="192"/>
      <c r="G57" s="191"/>
    </row>
    <row r="58" spans="1:7" s="193" customFormat="1" ht="10.5" customHeight="1">
      <c r="A58" s="191"/>
      <c r="B58" s="191"/>
      <c r="C58" s="194"/>
      <c r="D58" s="194"/>
      <c r="E58" s="194"/>
      <c r="G58" s="191"/>
    </row>
    <row r="59" ht="12">
      <c r="F59" s="252" t="s">
        <v>213</v>
      </c>
    </row>
  </sheetData>
  <sheetProtection password="DF72" sheet="1" objects="1" scenarios="1"/>
  <printOptions/>
  <pageMargins left="0.7" right="0.7" top="0.75" bottom="0"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Nucleus Research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Nucleus Research Standard ROI Tool</dc:title>
  <dc:subject>Calculate ROI on Cloud Accounting Implementation</dc:subject>
  <dc:creator>Nucleus Research Inc.</dc:creator>
  <cp:keywords>ROI on cloud accounting implementation, ROI Intacct, ROI NetSuite, financial management software, Intacct, Intacct consultant, Intacct support, NetSuite, web-based accounting systems, cloud accounting systems</cp:keywords>
  <dc:description>Nucleus Research is the the leading provider of value-focused research and advisory services.  Visit NucleusResearch.com</dc:description>
  <cp:lastModifiedBy>Seth Pomeroy</cp:lastModifiedBy>
  <cp:lastPrinted>2013-07-23T15:05:09Z</cp:lastPrinted>
  <dcterms:created xsi:type="dcterms:W3CDTF">1997-05-12T17:47:22Z</dcterms:created>
  <dcterms:modified xsi:type="dcterms:W3CDTF">2013-10-09T12:58:13Z</dcterms:modified>
  <cp:category/>
  <cp:version/>
  <cp:contentType/>
  <cp:contentStatus/>
</cp:coreProperties>
</file>